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'Sheet1'!$B$1:$P$79</definedName>
  </definedNames>
  <calcPr fullCalcOnLoad="1"/>
</workbook>
</file>

<file path=xl/sharedStrings.xml><?xml version="1.0" encoding="utf-8"?>
<sst xmlns="http://schemas.openxmlformats.org/spreadsheetml/2006/main" count="59" uniqueCount="39">
  <si>
    <t>&lt;20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</si>
  <si>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</si>
  <si>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</si>
  <si>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</si>
  <si>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</si>
  <si>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</si>
  <si>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</si>
  <si>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</si>
  <si>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</si>
  <si>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</si>
  <si>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</si>
  <si>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70+</t>
  </si>
  <si>
    <t>Leavers by age group</t>
  </si>
  <si>
    <t>Joiners by age group</t>
  </si>
  <si>
    <t>Leavers profile %</t>
  </si>
  <si>
    <t>Joiners profile %</t>
  </si>
  <si>
    <t>Totals</t>
  </si>
  <si>
    <t>Staff in post at start</t>
  </si>
  <si>
    <t>Staff in post at end</t>
  </si>
  <si>
    <t>Staff profile % at start</t>
  </si>
  <si>
    <t>Staff profile % at end</t>
  </si>
  <si>
    <t>Age Group</t>
  </si>
  <si>
    <t>In 5 Years</t>
  </si>
  <si>
    <t>In 10 Years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</si>
  <si>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</si>
  <si>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</si>
  <si>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</si>
  <si>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</si>
  <si>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</si>
  <si>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</si>
  <si>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</si>
  <si>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</si>
  <si>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</si>
  <si>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</si>
  <si>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leavers rate</t>
  </si>
  <si>
    <t>Joiners rate</t>
  </si>
  <si>
    <t>Base Year</t>
  </si>
  <si>
    <t>If patterns of leavers and joiners remain constant (steady state) the future age profile will be:</t>
  </si>
  <si>
    <t>Age Profile Projection Model (Steady State)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</si>
</sst>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8"/>
      <name val="Arial"/>
      <family val="0"/>
    </font>
    <font>
      <b/>
      <sz val="12"/>
      <color indexed="8"/>
      <name val="Arial"/>
      <family val="0"/>
    </font>
    <font>
      <b/>
      <sz val="16.75"/>
      <color indexed="8"/>
      <name val="Arial"/>
      <family val="0"/>
    </font>
    <font>
      <b/>
      <sz val="20.25"/>
      <color indexed="8"/>
      <name val="Arial"/>
      <family val="0"/>
    </font>
    <font>
      <sz val="15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0" xfId="0" applyFill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2" fontId="0" fillId="0" borderId="0" xfId="0" applyNumberFormat="1" applyAlignment="1">
      <alignment/>
    </xf>
    <xf numFmtId="0" fontId="0" fillId="0" borderId="22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0" xfId="0" applyNumberFormat="1" applyFont="1" applyAlignment="1">
      <alignment/>
    </xf>
    <xf numFmtId="0" fontId="0" fillId="34" borderId="0" xfId="0" applyFill="1" applyAlignment="1">
      <alignment/>
    </xf>
    <xf numFmtId="1" fontId="0" fillId="34" borderId="1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1" fontId="0" fillId="35" borderId="10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33" borderId="18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4" fillId="0" borderId="24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33" borderId="31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3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33" borderId="38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33" borderId="42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5" fillId="33" borderId="43" xfId="0" applyFont="1" applyFill="1" applyBorder="1" applyAlignment="1">
      <alignment/>
    </xf>
    <xf numFmtId="0" fontId="5" fillId="33" borderId="44" xfId="0" applyFont="1" applyFill="1" applyBorder="1" applyAlignment="1">
      <alignment/>
    </xf>
    <xf numFmtId="10" fontId="5" fillId="0" borderId="23" xfId="0" applyNumberFormat="1" applyFont="1" applyBorder="1" applyAlignment="1">
      <alignment horizontal="center"/>
    </xf>
    <xf numFmtId="10" fontId="5" fillId="0" borderId="29" xfId="0" applyNumberFormat="1" applyFont="1" applyBorder="1" applyAlignment="1">
      <alignment horizontal="center"/>
    </xf>
    <xf numFmtId="10" fontId="5" fillId="0" borderId="45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6" xfId="0" applyFont="1" applyBorder="1" applyAlignment="1">
      <alignment/>
    </xf>
    <xf numFmtId="10" fontId="5" fillId="0" borderId="32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10" fontId="5" fillId="0" borderId="46" xfId="0" applyNumberFormat="1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10" fontId="4" fillId="0" borderId="22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10" fontId="4" fillId="0" borderId="41" xfId="0" applyNumberFormat="1" applyFont="1" applyBorder="1" applyAlignment="1">
      <alignment horizontal="center"/>
    </xf>
    <xf numFmtId="0" fontId="4" fillId="33" borderId="28" xfId="0" applyFont="1" applyFill="1" applyBorder="1" applyAlignment="1">
      <alignment/>
    </xf>
    <xf numFmtId="1" fontId="4" fillId="0" borderId="50" xfId="0" applyNumberFormat="1" applyFont="1" applyBorder="1" applyAlignment="1">
      <alignment horizontal="center"/>
    </xf>
    <xf numFmtId="1" fontId="4" fillId="0" borderId="51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" fontId="4" fillId="0" borderId="52" xfId="0" applyNumberFormat="1" applyFont="1" applyBorder="1" applyAlignment="1">
      <alignment horizontal="center"/>
    </xf>
    <xf numFmtId="1" fontId="4" fillId="0" borderId="53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Profile Projection 
(Steady State)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8825"/>
          <c:w val="0.7645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Sheet1!$AP$2</c:f>
              <c:strCache>
                <c:ptCount val="1"/>
                <c:pt idx="0">
                  <c:v>Base Year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Sheet1!$AQ$1:$BB$1</c:f>
              <c:strCache/>
            </c:strRef>
          </c:cat>
          <c:val>
            <c:numRef>
              <c:f>Sheet1!$AQ$2:$BB$2</c:f>
              <c:numCache/>
            </c:numRef>
          </c:val>
          <c:smooth val="0"/>
        </c:ser>
        <c:ser>
          <c:idx val="1"/>
          <c:order val="1"/>
          <c:tx>
            <c:strRef>
              <c:f>Sheet1!$AP$3</c:f>
              <c:strCache>
                <c:ptCount val="1"/>
                <c:pt idx="0">
                  <c:v>In 5 Years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Sheet1!$AQ$1:$BB$1</c:f>
              <c:strCache/>
            </c:strRef>
          </c:cat>
          <c:val>
            <c:numRef>
              <c:f>Sheet1!$AQ$3:$BB$3</c:f>
              <c:numCache/>
            </c:numRef>
          </c:val>
          <c:smooth val="0"/>
        </c:ser>
        <c:ser>
          <c:idx val="2"/>
          <c:order val="2"/>
          <c:tx>
            <c:strRef>
              <c:f>Sheet1!$AP$4</c:f>
              <c:strCache>
                <c:ptCount val="1"/>
                <c:pt idx="0">
                  <c:v>In 10 Years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Sheet1!$AQ$1:$BB$1</c:f>
              <c:strCache/>
            </c:strRef>
          </c:cat>
          <c:val>
            <c:numRef>
              <c:f>Sheet1!$AQ$4:$BB$4</c:f>
              <c:numCache/>
            </c:numRef>
          </c:val>
          <c:smooth val="0"/>
        </c:ser>
        <c:marker val="1"/>
        <c:axId val="61083755"/>
        <c:axId val="64414416"/>
      </c:lineChart>
      <c:catAx>
        <c:axId val="61083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14416"/>
        <c:crosses val="autoZero"/>
        <c:auto val="1"/>
        <c:lblOffset val="100"/>
        <c:tickLblSkip val="1"/>
        <c:noMultiLvlLbl val="0"/>
      </c:catAx>
      <c:valAx>
        <c:axId val="64414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Staff in Post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8375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76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46525"/>
          <c:w val="0.1675"/>
          <c:h val="0.1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40</xdr:row>
      <xdr:rowOff>0</xdr:rowOff>
    </xdr:from>
    <xdr:to>
      <xdr:col>15</xdr:col>
      <xdr:colOff>323850</xdr:colOff>
      <xdr:row>77</xdr:row>
      <xdr:rowOff>114300</xdr:rowOff>
    </xdr:to>
    <xdr:graphicFrame>
      <xdr:nvGraphicFramePr>
        <xdr:cNvPr id="1" name="Chart 1"/>
        <xdr:cNvGraphicFramePr/>
      </xdr:nvGraphicFramePr>
      <xdr:xfrm>
        <a:off x="962025" y="6943725"/>
        <a:ext cx="90201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25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9.00390625" style="0" customWidth="1"/>
    <col min="2" max="2" width="25.00390625" style="0" customWidth="1"/>
    <col min="15" max="15" width="1.1484375" style="0" customWidth="1"/>
  </cols>
  <sheetData>
    <row r="1" spans="6:54" ht="18.75">
      <c r="F1" s="33" t="s">
        <v>38</v>
      </c>
      <c r="AQ1" s="2" t="str">
        <f aca="true" t="shared" si="0" ref="AQ1:BB1">C3</f>
        <v>&lt;20</v>
      </c>
      <c r="AR1" s="2" t="str">
        <f t="shared" si="0"/>
        <v>20-24</v>
      </c>
      <c r="AS1" s="2" t="str">
        <f t="shared" si="0"/>
        <v>25-29</v>
      </c>
      <c r="AT1" s="2" t="str">
        <f t="shared" si="0"/>
        <v>30-34</v>
      </c>
      <c r="AU1" s="2" t="str">
        <f t="shared" si="0"/>
        <v>35-39</v>
      </c>
      <c r="AV1" s="2" t="str">
        <f t="shared" si="0"/>
        <v>40-44</v>
      </c>
      <c r="AW1" s="2" t="str">
        <f t="shared" si="0"/>
        <v>45-49</v>
      </c>
      <c r="AX1" s="2" t="str">
        <f t="shared" si="0"/>
        <v>50-54</v>
      </c>
      <c r="AY1" s="2" t="str">
        <f t="shared" si="0"/>
        <v>55-59</v>
      </c>
      <c r="AZ1" s="2" t="str">
        <f t="shared" si="0"/>
        <v>60-64</v>
      </c>
      <c r="BA1" s="2" t="str">
        <f t="shared" si="0"/>
        <v>65-69</v>
      </c>
      <c r="BB1" s="2" t="str">
        <f t="shared" si="0"/>
        <v>70+</v>
      </c>
    </row>
    <row r="2" spans="42:54" ht="13.5" thickBot="1">
      <c r="AP2" s="1" t="s">
        <v>36</v>
      </c>
      <c r="AQ2" s="2">
        <f>C11</f>
        <v>24</v>
      </c>
      <c r="AR2" s="2">
        <f aca="true" t="shared" si="1" ref="AR2:BB2">D11</f>
        <v>41</v>
      </c>
      <c r="AS2" s="2">
        <f t="shared" si="1"/>
        <v>42</v>
      </c>
      <c r="AT2" s="2">
        <f t="shared" si="1"/>
        <v>65</v>
      </c>
      <c r="AU2" s="2">
        <f t="shared" si="1"/>
        <v>68</v>
      </c>
      <c r="AV2" s="2">
        <f t="shared" si="1"/>
        <v>102</v>
      </c>
      <c r="AW2" s="2">
        <f t="shared" si="1"/>
        <v>98</v>
      </c>
      <c r="AX2" s="2">
        <f t="shared" si="1"/>
        <v>101</v>
      </c>
      <c r="AY2" s="2">
        <f t="shared" si="1"/>
        <v>55</v>
      </c>
      <c r="AZ2" s="2">
        <f t="shared" si="1"/>
        <v>34</v>
      </c>
      <c r="BA2" s="2">
        <f t="shared" si="1"/>
        <v>7</v>
      </c>
      <c r="BB2" s="2">
        <f t="shared" si="1"/>
        <v>2</v>
      </c>
    </row>
    <row r="3" spans="2:54" ht="16.5" thickBot="1">
      <c r="B3" s="34" t="s">
        <v>21</v>
      </c>
      <c r="C3" s="35" t="s">
        <v>0</v>
      </c>
      <c r="D3" s="36" t="s">
        <v>1</v>
      </c>
      <c r="E3" s="36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7" t="s">
        <v>11</v>
      </c>
      <c r="O3" s="38"/>
      <c r="P3" s="39" t="s">
        <v>16</v>
      </c>
      <c r="AP3" s="1" t="s">
        <v>22</v>
      </c>
      <c r="AQ3" s="24">
        <f>C23</f>
        <v>37.08122271826937</v>
      </c>
      <c r="AR3" s="24">
        <f aca="true" t="shared" si="2" ref="AR3:BB3">D23</f>
        <v>52.64778511361459</v>
      </c>
      <c r="AS3" s="24">
        <f t="shared" si="2"/>
        <v>33.28375832810724</v>
      </c>
      <c r="AT3" s="24">
        <f t="shared" si="2"/>
        <v>60.22273321827251</v>
      </c>
      <c r="AU3" s="24">
        <f t="shared" si="2"/>
        <v>85.20924024875234</v>
      </c>
      <c r="AV3" s="24">
        <f t="shared" si="2"/>
        <v>118.4200002284377</v>
      </c>
      <c r="AW3" s="24">
        <f t="shared" si="2"/>
        <v>114.48232153741833</v>
      </c>
      <c r="AX3" s="24">
        <f t="shared" si="2"/>
        <v>144.64018702740384</v>
      </c>
      <c r="AY3" s="24">
        <f t="shared" si="2"/>
        <v>55</v>
      </c>
      <c r="AZ3" s="24">
        <f t="shared" si="2"/>
        <v>34</v>
      </c>
      <c r="BA3" s="24">
        <f t="shared" si="2"/>
        <v>0.7305077273658657</v>
      </c>
      <c r="BB3" s="24">
        <f t="shared" si="2"/>
        <v>0.26337448559670795</v>
      </c>
    </row>
    <row r="4" spans="2:54" ht="5.25" customHeight="1" thickBot="1"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43"/>
      <c r="AP4" s="1" t="s">
        <v>23</v>
      </c>
      <c r="AQ4" s="24">
        <f>C25</f>
        <v>57.29237826174569</v>
      </c>
      <c r="AR4" s="24">
        <f aca="true" t="shared" si="3" ref="AR4:BB4">D25</f>
        <v>67.60461652120333</v>
      </c>
      <c r="AS4" s="24">
        <f t="shared" si="3"/>
        <v>26.376394486758294</v>
      </c>
      <c r="AT4" s="24">
        <f t="shared" si="3"/>
        <v>55.796578404295744</v>
      </c>
      <c r="AU4" s="24">
        <f t="shared" si="3"/>
        <v>106.77374446719992</v>
      </c>
      <c r="AV4" s="24">
        <f t="shared" si="3"/>
        <v>137.48329856963906</v>
      </c>
      <c r="AW4" s="24">
        <f t="shared" si="3"/>
        <v>133.73675453670245</v>
      </c>
      <c r="AX4" s="24">
        <f t="shared" si="3"/>
        <v>207.13647231012246</v>
      </c>
      <c r="AY4" s="24">
        <f t="shared" si="3"/>
        <v>55</v>
      </c>
      <c r="AZ4" s="24">
        <f t="shared" si="3"/>
        <v>34</v>
      </c>
      <c r="BA4" s="24">
        <f t="shared" si="3"/>
        <v>0.07623450567732028</v>
      </c>
      <c r="BB4" s="24">
        <f t="shared" si="3"/>
        <v>0.03468305983166525</v>
      </c>
    </row>
    <row r="5" spans="2:16" ht="15.75">
      <c r="B5" s="44" t="s">
        <v>17</v>
      </c>
      <c r="C5" s="45">
        <v>22</v>
      </c>
      <c r="D5" s="46">
        <v>39</v>
      </c>
      <c r="E5" s="46">
        <v>44</v>
      </c>
      <c r="F5" s="46">
        <v>66</v>
      </c>
      <c r="G5" s="46">
        <v>65</v>
      </c>
      <c r="H5" s="46">
        <v>99</v>
      </c>
      <c r="I5" s="46">
        <v>95</v>
      </c>
      <c r="J5" s="46">
        <v>94</v>
      </c>
      <c r="K5" s="46">
        <v>55</v>
      </c>
      <c r="L5" s="46">
        <v>34</v>
      </c>
      <c r="M5" s="46">
        <v>11</v>
      </c>
      <c r="N5" s="47">
        <v>3</v>
      </c>
      <c r="O5" s="48"/>
      <c r="P5" s="49">
        <f>SUM(C5:O5)</f>
        <v>627</v>
      </c>
    </row>
    <row r="6" spans="2:16" ht="15.75">
      <c r="B6" s="50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  <c r="O6" s="42"/>
      <c r="P6" s="54"/>
    </row>
    <row r="7" spans="2:16" ht="15.75">
      <c r="B7" s="55" t="s">
        <v>12</v>
      </c>
      <c r="C7" s="56">
        <v>2</v>
      </c>
      <c r="D7" s="57">
        <v>12</v>
      </c>
      <c r="E7" s="57">
        <v>7</v>
      </c>
      <c r="F7" s="57">
        <v>19</v>
      </c>
      <c r="G7" s="57">
        <v>26</v>
      </c>
      <c r="H7" s="57">
        <v>16</v>
      </c>
      <c r="I7" s="57">
        <v>14</v>
      </c>
      <c r="J7" s="57">
        <v>15</v>
      </c>
      <c r="K7" s="57">
        <v>4</v>
      </c>
      <c r="L7" s="57">
        <v>8</v>
      </c>
      <c r="M7" s="57">
        <v>5</v>
      </c>
      <c r="N7" s="58">
        <v>1</v>
      </c>
      <c r="O7" s="42"/>
      <c r="P7" s="54">
        <f>SUM(C7:O7)</f>
        <v>129</v>
      </c>
    </row>
    <row r="8" spans="2:16" ht="15.75">
      <c r="B8" s="50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42"/>
      <c r="P8" s="54"/>
    </row>
    <row r="9" spans="2:16" ht="16.5" thickBot="1">
      <c r="B9" s="59" t="s">
        <v>13</v>
      </c>
      <c r="C9" s="60">
        <v>4</v>
      </c>
      <c r="D9" s="61">
        <v>14</v>
      </c>
      <c r="E9" s="61">
        <v>5</v>
      </c>
      <c r="F9" s="61">
        <v>18</v>
      </c>
      <c r="G9" s="61">
        <v>29</v>
      </c>
      <c r="H9" s="61">
        <v>19</v>
      </c>
      <c r="I9" s="61">
        <v>17</v>
      </c>
      <c r="J9" s="61">
        <v>22</v>
      </c>
      <c r="K9" s="61">
        <v>4</v>
      </c>
      <c r="L9" s="61">
        <v>8</v>
      </c>
      <c r="M9" s="61">
        <v>1</v>
      </c>
      <c r="N9" s="62">
        <v>0</v>
      </c>
      <c r="O9" s="42"/>
      <c r="P9" s="63">
        <f>SUM(C9:O9)</f>
        <v>141</v>
      </c>
    </row>
    <row r="10" spans="2:16" ht="4.5" customHeight="1" thickBot="1">
      <c r="B10" s="40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/>
      <c r="O10" s="38"/>
      <c r="P10" s="67"/>
    </row>
    <row r="11" spans="2:16" ht="16.5" thickBot="1">
      <c r="B11" s="34" t="s">
        <v>18</v>
      </c>
      <c r="C11" s="68">
        <f>C5-C7+C9</f>
        <v>24</v>
      </c>
      <c r="D11" s="36">
        <f aca="true" t="shared" si="4" ref="D11:N11">D5-D7+D9</f>
        <v>41</v>
      </c>
      <c r="E11" s="36">
        <f t="shared" si="4"/>
        <v>42</v>
      </c>
      <c r="F11" s="36">
        <f t="shared" si="4"/>
        <v>65</v>
      </c>
      <c r="G11" s="36">
        <f t="shared" si="4"/>
        <v>68</v>
      </c>
      <c r="H11" s="36">
        <f t="shared" si="4"/>
        <v>102</v>
      </c>
      <c r="I11" s="36">
        <f t="shared" si="4"/>
        <v>98</v>
      </c>
      <c r="J11" s="36">
        <f t="shared" si="4"/>
        <v>101</v>
      </c>
      <c r="K11" s="36">
        <f t="shared" si="4"/>
        <v>55</v>
      </c>
      <c r="L11" s="36">
        <f t="shared" si="4"/>
        <v>34</v>
      </c>
      <c r="M11" s="36">
        <f t="shared" si="4"/>
        <v>7</v>
      </c>
      <c r="N11" s="69">
        <f t="shared" si="4"/>
        <v>2</v>
      </c>
      <c r="O11" s="70"/>
      <c r="P11" s="71">
        <f>SUM(C11:O11)</f>
        <v>639</v>
      </c>
    </row>
    <row r="12" spans="2:16" ht="5.25" customHeight="1" thickBot="1">
      <c r="B12" s="40"/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72"/>
      <c r="O12" s="73"/>
      <c r="P12" s="38"/>
    </row>
    <row r="13" spans="2:16" ht="15.75">
      <c r="B13" s="44" t="s">
        <v>19</v>
      </c>
      <c r="C13" s="74">
        <f aca="true" t="shared" si="5" ref="C13:N13">C5/$P5</f>
        <v>0.03508771929824561</v>
      </c>
      <c r="D13" s="75">
        <f t="shared" si="5"/>
        <v>0.06220095693779904</v>
      </c>
      <c r="E13" s="75">
        <f t="shared" si="5"/>
        <v>0.07017543859649122</v>
      </c>
      <c r="F13" s="75">
        <f t="shared" si="5"/>
        <v>0.10526315789473684</v>
      </c>
      <c r="G13" s="75">
        <f t="shared" si="5"/>
        <v>0.10366826156299841</v>
      </c>
      <c r="H13" s="75">
        <f t="shared" si="5"/>
        <v>0.15789473684210525</v>
      </c>
      <c r="I13" s="75">
        <f t="shared" si="5"/>
        <v>0.15151515151515152</v>
      </c>
      <c r="J13" s="75">
        <f t="shared" si="5"/>
        <v>0.14992025518341306</v>
      </c>
      <c r="K13" s="75">
        <f t="shared" si="5"/>
        <v>0.08771929824561403</v>
      </c>
      <c r="L13" s="75">
        <f t="shared" si="5"/>
        <v>0.05422647527910686</v>
      </c>
      <c r="M13" s="75">
        <f t="shared" si="5"/>
        <v>0.017543859649122806</v>
      </c>
      <c r="N13" s="76">
        <f t="shared" si="5"/>
        <v>0.004784688995215311</v>
      </c>
      <c r="O13" s="43"/>
      <c r="P13" s="40"/>
    </row>
    <row r="14" spans="2:16" ht="15">
      <c r="B14" s="50"/>
      <c r="C14" s="77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9"/>
      <c r="O14" s="40"/>
      <c r="P14" s="40"/>
    </row>
    <row r="15" spans="2:16" ht="15.75">
      <c r="B15" s="55" t="s">
        <v>14</v>
      </c>
      <c r="C15" s="80">
        <f aca="true" t="shared" si="6" ref="C15:N15">C7/$P7</f>
        <v>0.015503875968992248</v>
      </c>
      <c r="D15" s="81">
        <f t="shared" si="6"/>
        <v>0.09302325581395349</v>
      </c>
      <c r="E15" s="81">
        <f t="shared" si="6"/>
        <v>0.05426356589147287</v>
      </c>
      <c r="F15" s="81">
        <f t="shared" si="6"/>
        <v>0.14728682170542637</v>
      </c>
      <c r="G15" s="81">
        <f t="shared" si="6"/>
        <v>0.20155038759689922</v>
      </c>
      <c r="H15" s="81">
        <f t="shared" si="6"/>
        <v>0.12403100775193798</v>
      </c>
      <c r="I15" s="81">
        <f t="shared" si="6"/>
        <v>0.10852713178294573</v>
      </c>
      <c r="J15" s="81">
        <f t="shared" si="6"/>
        <v>0.11627906976744186</v>
      </c>
      <c r="K15" s="81">
        <f t="shared" si="6"/>
        <v>0.031007751937984496</v>
      </c>
      <c r="L15" s="81">
        <f t="shared" si="6"/>
        <v>0.06201550387596899</v>
      </c>
      <c r="M15" s="81">
        <f t="shared" si="6"/>
        <v>0.03875968992248062</v>
      </c>
      <c r="N15" s="82">
        <f t="shared" si="6"/>
        <v>0.007751937984496124</v>
      </c>
      <c r="O15" s="40"/>
      <c r="P15" s="40"/>
    </row>
    <row r="16" spans="2:16" ht="15.75">
      <c r="B16" s="55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40"/>
      <c r="P16" s="40"/>
    </row>
    <row r="17" spans="2:16" ht="15.75">
      <c r="B17" s="55" t="s">
        <v>15</v>
      </c>
      <c r="C17" s="80">
        <f aca="true" t="shared" si="7" ref="C17:N17">C9/$P9</f>
        <v>0.028368794326241134</v>
      </c>
      <c r="D17" s="81">
        <f t="shared" si="7"/>
        <v>0.09929078014184398</v>
      </c>
      <c r="E17" s="81">
        <f t="shared" si="7"/>
        <v>0.03546099290780142</v>
      </c>
      <c r="F17" s="81">
        <f t="shared" si="7"/>
        <v>0.1276595744680851</v>
      </c>
      <c r="G17" s="81">
        <f t="shared" si="7"/>
        <v>0.20567375886524822</v>
      </c>
      <c r="H17" s="81">
        <f t="shared" si="7"/>
        <v>0.1347517730496454</v>
      </c>
      <c r="I17" s="81">
        <f t="shared" si="7"/>
        <v>0.12056737588652482</v>
      </c>
      <c r="J17" s="81">
        <f t="shared" si="7"/>
        <v>0.15602836879432624</v>
      </c>
      <c r="K17" s="81">
        <f t="shared" si="7"/>
        <v>0.028368794326241134</v>
      </c>
      <c r="L17" s="81">
        <f t="shared" si="7"/>
        <v>0.05673758865248227</v>
      </c>
      <c r="M17" s="81">
        <f t="shared" si="7"/>
        <v>0.0070921985815602835</v>
      </c>
      <c r="N17" s="82">
        <f t="shared" si="7"/>
        <v>0</v>
      </c>
      <c r="O17" s="40"/>
      <c r="P17" s="40"/>
    </row>
    <row r="18" spans="2:16" ht="15.75" thickBot="1">
      <c r="B18" s="83"/>
      <c r="C18" s="84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6"/>
      <c r="O18" s="40"/>
      <c r="P18" s="40"/>
    </row>
    <row r="19" spans="2:16" ht="16.5" thickBot="1">
      <c r="B19" s="34" t="s">
        <v>20</v>
      </c>
      <c r="C19" s="87">
        <f aca="true" t="shared" si="8" ref="C19:N19">C11/$P11</f>
        <v>0.03755868544600939</v>
      </c>
      <c r="D19" s="88">
        <f t="shared" si="8"/>
        <v>0.06416275430359937</v>
      </c>
      <c r="E19" s="88">
        <f t="shared" si="8"/>
        <v>0.06572769953051644</v>
      </c>
      <c r="F19" s="88">
        <f t="shared" si="8"/>
        <v>0.10172143974960876</v>
      </c>
      <c r="G19" s="88">
        <f t="shared" si="8"/>
        <v>0.10641627543035993</v>
      </c>
      <c r="H19" s="88">
        <f t="shared" si="8"/>
        <v>0.1596244131455399</v>
      </c>
      <c r="I19" s="88">
        <f t="shared" si="8"/>
        <v>0.15336463223787167</v>
      </c>
      <c r="J19" s="88">
        <f t="shared" si="8"/>
        <v>0.15805946791862285</v>
      </c>
      <c r="K19" s="88">
        <f t="shared" si="8"/>
        <v>0.08607198748043818</v>
      </c>
      <c r="L19" s="88">
        <f t="shared" si="8"/>
        <v>0.053208137715179966</v>
      </c>
      <c r="M19" s="88">
        <f t="shared" si="8"/>
        <v>0.010954616588419406</v>
      </c>
      <c r="N19" s="89">
        <f t="shared" si="8"/>
        <v>0.003129890453834116</v>
      </c>
      <c r="O19" s="40"/>
      <c r="P19" s="40"/>
    </row>
    <row r="20" spans="2:16" ht="15">
      <c r="B20" s="42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0"/>
      <c r="P20" s="40"/>
    </row>
    <row r="21" spans="2:16" ht="15.75">
      <c r="B21" s="90" t="s">
        <v>37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0"/>
      <c r="P21" s="40"/>
    </row>
    <row r="22" spans="2:16" ht="15.75" thickBot="1"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0"/>
    </row>
    <row r="23" spans="2:16" ht="16.5" thickBot="1">
      <c r="B23" s="34" t="s">
        <v>22</v>
      </c>
      <c r="C23" s="91">
        <f>Sheet2!D23</f>
        <v>37.08122271826937</v>
      </c>
      <c r="D23" s="91">
        <f>Sheet2!E23</f>
        <v>52.64778511361459</v>
      </c>
      <c r="E23" s="91">
        <f>Sheet2!F23</f>
        <v>33.28375832810724</v>
      </c>
      <c r="F23" s="91">
        <f>Sheet2!G23</f>
        <v>60.22273321827251</v>
      </c>
      <c r="G23" s="91">
        <f>Sheet2!H23</f>
        <v>85.20924024875234</v>
      </c>
      <c r="H23" s="91">
        <f>Sheet2!I23</f>
        <v>118.4200002284377</v>
      </c>
      <c r="I23" s="91">
        <f>Sheet2!J23</f>
        <v>114.48232153741833</v>
      </c>
      <c r="J23" s="91">
        <f>Sheet2!K23</f>
        <v>144.64018702740384</v>
      </c>
      <c r="K23" s="91">
        <f>Sheet2!L23</f>
        <v>55</v>
      </c>
      <c r="L23" s="91">
        <f>Sheet2!M23</f>
        <v>34</v>
      </c>
      <c r="M23" s="91">
        <f>Sheet2!N23</f>
        <v>0.7305077273658657</v>
      </c>
      <c r="N23" s="92">
        <f>Sheet2!O23</f>
        <v>0.26337448559670795</v>
      </c>
      <c r="O23" s="38"/>
      <c r="P23" s="93">
        <f>SUM(C23:O23)</f>
        <v>735.9811306332384</v>
      </c>
    </row>
    <row r="24" spans="2:16" ht="6" customHeight="1" thickBot="1">
      <c r="B24" s="42"/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6"/>
      <c r="O24" s="73"/>
      <c r="P24" s="67"/>
    </row>
    <row r="25" spans="2:16" ht="16.5" thickBot="1">
      <c r="B25" s="34" t="s">
        <v>23</v>
      </c>
      <c r="C25" s="97">
        <f>Sheet2!D28</f>
        <v>57.29237826174569</v>
      </c>
      <c r="D25" s="97">
        <f>Sheet2!E28</f>
        <v>67.60461652120333</v>
      </c>
      <c r="E25" s="97">
        <f>Sheet2!F28</f>
        <v>26.376394486758294</v>
      </c>
      <c r="F25" s="97">
        <f>Sheet2!G28</f>
        <v>55.796578404295744</v>
      </c>
      <c r="G25" s="97">
        <f>Sheet2!H28</f>
        <v>106.77374446719992</v>
      </c>
      <c r="H25" s="97">
        <f>Sheet2!I28</f>
        <v>137.48329856963906</v>
      </c>
      <c r="I25" s="97">
        <f>Sheet2!J28</f>
        <v>133.73675453670245</v>
      </c>
      <c r="J25" s="97">
        <f>Sheet2!K28</f>
        <v>207.13647231012246</v>
      </c>
      <c r="K25" s="97">
        <f>Sheet2!L28</f>
        <v>55</v>
      </c>
      <c r="L25" s="97">
        <f>Sheet2!M28</f>
        <v>34</v>
      </c>
      <c r="M25" s="97">
        <f>Sheet2!N28</f>
        <v>0.07623450567732028</v>
      </c>
      <c r="N25" s="98">
        <f>Sheet2!O28</f>
        <v>0.03468305983166525</v>
      </c>
      <c r="O25" s="70"/>
      <c r="P25" s="99">
        <f>SUM(C25:O25)</f>
        <v>881.311155123176</v>
      </c>
    </row>
  </sheetData>
  <sheetProtection password="DEEF" sheet="1" objects="1" scenarios="1"/>
  <protectedRanges>
    <protectedRange sqref="C9:N9" name="Range3"/>
    <protectedRange sqref="C7:N7" name="Range2"/>
    <protectedRange sqref="C5:N5" name="Range1"/>
  </protectedRanges>
  <printOptions horizontalCentered="1" verticalCentered="1"/>
  <pageMargins left="0.5511811023622047" right="0.4724409448818898" top="0.984251968503937" bottom="0.984251968503937" header="0.5118110236220472" footer="0.5118110236220472"/>
  <pageSetup horizontalDpi="200" verticalDpi="2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Q28"/>
  <sheetViews>
    <sheetView zoomScalePageLayoutView="0" workbookViewId="0" topLeftCell="A1">
      <selection activeCell="H33" sqref="H33"/>
    </sheetView>
  </sheetViews>
  <sheetFormatPr defaultColWidth="9.140625" defaultRowHeight="12.75"/>
  <cols>
    <col min="2" max="2" width="0.71875" style="0" customWidth="1"/>
    <col min="3" max="3" width="21.57421875" style="0" customWidth="1"/>
    <col min="4" max="4" width="9.28125" style="0" bestFit="1" customWidth="1"/>
  </cols>
  <sheetData>
    <row r="2" ht="13.5" thickBot="1"/>
    <row r="3" spans="3:17" ht="13.5" thickBot="1">
      <c r="C3" s="17" t="s">
        <v>21</v>
      </c>
      <c r="D3" s="1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6" t="s">
        <v>11</v>
      </c>
      <c r="P3" s="11"/>
      <c r="Q3" s="7" t="s">
        <v>16</v>
      </c>
    </row>
    <row r="4" spans="3:17" ht="13.5" thickBot="1">
      <c r="C4" s="1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</row>
    <row r="5" spans="3:17" ht="13.5" thickBot="1">
      <c r="C5" s="18" t="s">
        <v>17</v>
      </c>
      <c r="D5" s="3">
        <f>Sheet1!C5</f>
        <v>22</v>
      </c>
      <c r="E5" s="16">
        <f>Sheet1!D5</f>
        <v>39</v>
      </c>
      <c r="F5" s="16">
        <f>Sheet1!E5</f>
        <v>44</v>
      </c>
      <c r="G5" s="16">
        <f>Sheet1!F5</f>
        <v>66</v>
      </c>
      <c r="H5" s="16">
        <f>Sheet1!G5</f>
        <v>65</v>
      </c>
      <c r="I5" s="16">
        <f>Sheet1!H5</f>
        <v>99</v>
      </c>
      <c r="J5" s="16">
        <f>Sheet1!I5</f>
        <v>95</v>
      </c>
      <c r="K5" s="16">
        <f>Sheet1!J5</f>
        <v>94</v>
      </c>
      <c r="L5" s="16">
        <f>Sheet1!K5</f>
        <v>55</v>
      </c>
      <c r="M5" s="16">
        <f>Sheet1!L5</f>
        <v>34</v>
      </c>
      <c r="N5" s="16">
        <f>Sheet1!M5</f>
        <v>11</v>
      </c>
      <c r="O5" s="30">
        <f>Sheet1!N5</f>
        <v>3</v>
      </c>
      <c r="P5" s="13"/>
      <c r="Q5" s="8">
        <f>SUM(D5:P5)</f>
        <v>627</v>
      </c>
    </row>
    <row r="6" spans="3:17" ht="13.5" thickBot="1">
      <c r="C6" s="19"/>
      <c r="D6" s="3"/>
      <c r="E6" s="16"/>
      <c r="F6" s="16"/>
      <c r="G6" s="16"/>
      <c r="H6" s="16"/>
      <c r="I6" s="16"/>
      <c r="J6" s="16"/>
      <c r="K6" s="16"/>
      <c r="L6" s="16"/>
      <c r="M6" s="16"/>
      <c r="N6" s="16"/>
      <c r="O6" s="30"/>
      <c r="P6" s="12"/>
      <c r="Q6" s="9"/>
    </row>
    <row r="7" spans="3:17" ht="13.5" thickBot="1">
      <c r="C7" s="20" t="s">
        <v>12</v>
      </c>
      <c r="D7" s="3">
        <f>Sheet1!C7</f>
        <v>2</v>
      </c>
      <c r="E7" s="16">
        <f>Sheet1!D7</f>
        <v>12</v>
      </c>
      <c r="F7" s="16">
        <f>Sheet1!E7</f>
        <v>7</v>
      </c>
      <c r="G7" s="16">
        <f>Sheet1!F7</f>
        <v>19</v>
      </c>
      <c r="H7" s="16">
        <f>Sheet1!G7</f>
        <v>26</v>
      </c>
      <c r="I7" s="16">
        <f>Sheet1!H7</f>
        <v>16</v>
      </c>
      <c r="J7" s="16">
        <f>Sheet1!I7</f>
        <v>14</v>
      </c>
      <c r="K7" s="16">
        <f>Sheet1!J7</f>
        <v>15</v>
      </c>
      <c r="L7" s="16">
        <f>Sheet1!K7</f>
        <v>4</v>
      </c>
      <c r="M7" s="16">
        <f>Sheet1!L7</f>
        <v>8</v>
      </c>
      <c r="N7" s="16">
        <f>Sheet1!M7</f>
        <v>5</v>
      </c>
      <c r="O7" s="30">
        <f>Sheet1!N7</f>
        <v>1</v>
      </c>
      <c r="P7" s="12"/>
      <c r="Q7" s="9">
        <f>SUM(D7:P7)</f>
        <v>129</v>
      </c>
    </row>
    <row r="8" spans="3:17" ht="13.5" thickBot="1">
      <c r="C8" s="19"/>
      <c r="D8" s="3"/>
      <c r="E8" s="16"/>
      <c r="F8" s="16"/>
      <c r="G8" s="16"/>
      <c r="H8" s="16"/>
      <c r="I8" s="16"/>
      <c r="J8" s="16"/>
      <c r="K8" s="16"/>
      <c r="L8" s="16"/>
      <c r="M8" s="16"/>
      <c r="N8" s="16"/>
      <c r="O8" s="30"/>
      <c r="P8" s="12"/>
      <c r="Q8" s="9"/>
    </row>
    <row r="9" spans="3:17" ht="13.5" thickBot="1">
      <c r="C9" s="20" t="s">
        <v>13</v>
      </c>
      <c r="D9" s="3">
        <f>Sheet1!C9</f>
        <v>4</v>
      </c>
      <c r="E9" s="16">
        <f>Sheet1!D9</f>
        <v>14</v>
      </c>
      <c r="F9" s="16">
        <f>Sheet1!E9</f>
        <v>5</v>
      </c>
      <c r="G9" s="16">
        <f>Sheet1!F9</f>
        <v>18</v>
      </c>
      <c r="H9" s="16">
        <f>Sheet1!G9</f>
        <v>29</v>
      </c>
      <c r="I9" s="16">
        <f>Sheet1!H9</f>
        <v>19</v>
      </c>
      <c r="J9" s="16">
        <f>Sheet1!I9</f>
        <v>17</v>
      </c>
      <c r="K9" s="16">
        <f>Sheet1!J9</f>
        <v>22</v>
      </c>
      <c r="L9" s="16">
        <f>Sheet1!K9</f>
        <v>4</v>
      </c>
      <c r="M9" s="16">
        <f>Sheet1!L9</f>
        <v>8</v>
      </c>
      <c r="N9" s="16">
        <f>Sheet1!M9</f>
        <v>1</v>
      </c>
      <c r="O9" s="30">
        <f>Sheet1!N9</f>
        <v>0</v>
      </c>
      <c r="P9" s="12"/>
      <c r="Q9" s="9">
        <f>SUM(D9:P9)</f>
        <v>141</v>
      </c>
    </row>
    <row r="10" spans="3:17" ht="13.5" thickBot="1">
      <c r="C10" s="19"/>
      <c r="D10" s="3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0"/>
      <c r="P10" s="12"/>
      <c r="Q10" s="9"/>
    </row>
    <row r="11" spans="3:17" ht="13.5" thickBot="1">
      <c r="C11" s="21" t="s">
        <v>18</v>
      </c>
      <c r="D11" s="31">
        <f>Sheet1!C11</f>
        <v>24</v>
      </c>
      <c r="E11" s="23">
        <f>Sheet1!D11</f>
        <v>41</v>
      </c>
      <c r="F11" s="23">
        <f>Sheet1!E11</f>
        <v>42</v>
      </c>
      <c r="G11" s="23">
        <f>Sheet1!F11</f>
        <v>65</v>
      </c>
      <c r="H11" s="23">
        <f>Sheet1!G11</f>
        <v>68</v>
      </c>
      <c r="I11" s="23">
        <f>Sheet1!H11</f>
        <v>102</v>
      </c>
      <c r="J11" s="23">
        <f>Sheet1!I11</f>
        <v>98</v>
      </c>
      <c r="K11" s="23">
        <f>Sheet1!J11</f>
        <v>101</v>
      </c>
      <c r="L11" s="23">
        <f>Sheet1!K11</f>
        <v>55</v>
      </c>
      <c r="M11" s="23">
        <f>Sheet1!L11</f>
        <v>34</v>
      </c>
      <c r="N11" s="23">
        <f>Sheet1!M11</f>
        <v>7</v>
      </c>
      <c r="O11" s="32">
        <f>Sheet1!N11</f>
        <v>2</v>
      </c>
      <c r="P11" s="14"/>
      <c r="Q11" s="10">
        <f>SUM(D11:P11)</f>
        <v>639</v>
      </c>
    </row>
    <row r="13" ht="12.75">
      <c r="D13" s="22"/>
    </row>
    <row r="14" spans="3:15" ht="12.75">
      <c r="C14" t="s">
        <v>34</v>
      </c>
      <c r="D14">
        <f>D7/D5</f>
        <v>0.09090909090909091</v>
      </c>
      <c r="E14">
        <f>E7/E5</f>
        <v>0.3076923076923077</v>
      </c>
      <c r="F14">
        <f aca="true" t="shared" si="0" ref="F14:O14">F7/F5</f>
        <v>0.1590909090909091</v>
      </c>
      <c r="G14">
        <f t="shared" si="0"/>
        <v>0.2878787878787879</v>
      </c>
      <c r="H14">
        <f t="shared" si="0"/>
        <v>0.4</v>
      </c>
      <c r="I14">
        <f t="shared" si="0"/>
        <v>0.16161616161616163</v>
      </c>
      <c r="J14">
        <f t="shared" si="0"/>
        <v>0.14736842105263157</v>
      </c>
      <c r="K14">
        <f t="shared" si="0"/>
        <v>0.1595744680851064</v>
      </c>
      <c r="L14">
        <f t="shared" si="0"/>
        <v>0.07272727272727272</v>
      </c>
      <c r="M14">
        <f t="shared" si="0"/>
        <v>0.23529411764705882</v>
      </c>
      <c r="N14">
        <f t="shared" si="0"/>
        <v>0.45454545454545453</v>
      </c>
      <c r="O14">
        <f t="shared" si="0"/>
        <v>0.3333333333333333</v>
      </c>
    </row>
    <row r="16" spans="3:15" ht="12.75">
      <c r="C16" t="s">
        <v>35</v>
      </c>
      <c r="D16">
        <f>D9/D5</f>
        <v>0.18181818181818182</v>
      </c>
      <c r="E16">
        <f>E9/E5</f>
        <v>0.358974358974359</v>
      </c>
      <c r="F16">
        <f aca="true" t="shared" si="1" ref="F16:O16">F9/F5</f>
        <v>0.11363636363636363</v>
      </c>
      <c r="G16">
        <f t="shared" si="1"/>
        <v>0.2727272727272727</v>
      </c>
      <c r="H16">
        <f t="shared" si="1"/>
        <v>0.4461538461538462</v>
      </c>
      <c r="I16">
        <f t="shared" si="1"/>
        <v>0.1919191919191919</v>
      </c>
      <c r="J16">
        <f t="shared" si="1"/>
        <v>0.17894736842105263</v>
      </c>
      <c r="K16">
        <f t="shared" si="1"/>
        <v>0.23404255319148937</v>
      </c>
      <c r="L16">
        <f t="shared" si="1"/>
        <v>0.07272727272727272</v>
      </c>
      <c r="M16">
        <f t="shared" si="1"/>
        <v>0.23529411764705882</v>
      </c>
      <c r="N16">
        <f t="shared" si="1"/>
        <v>0.09090909090909091</v>
      </c>
      <c r="O16">
        <f t="shared" si="1"/>
        <v>0</v>
      </c>
    </row>
    <row r="19" spans="3:17" ht="12.75">
      <c r="C19" t="s">
        <v>24</v>
      </c>
      <c r="D19" s="24">
        <f>D11-(D11*D$14)+(D11*D$16)</f>
        <v>26.181818181818183</v>
      </c>
      <c r="E19" s="24">
        <f aca="true" t="shared" si="2" ref="E19:O19">E11-(E11*E$14)+(E11*E$16)</f>
        <v>43.1025641025641</v>
      </c>
      <c r="F19" s="24">
        <f t="shared" si="2"/>
        <v>40.09090909090909</v>
      </c>
      <c r="G19" s="24">
        <f t="shared" si="2"/>
        <v>64.0151515151515</v>
      </c>
      <c r="H19" s="24">
        <f t="shared" si="2"/>
        <v>71.13846153846154</v>
      </c>
      <c r="I19" s="24">
        <f t="shared" si="2"/>
        <v>105.0909090909091</v>
      </c>
      <c r="J19" s="24">
        <f t="shared" si="2"/>
        <v>101.09473684210526</v>
      </c>
      <c r="K19" s="24">
        <f t="shared" si="2"/>
        <v>108.52127659574468</v>
      </c>
      <c r="L19" s="24">
        <f t="shared" si="2"/>
        <v>55</v>
      </c>
      <c r="M19" s="24">
        <f t="shared" si="2"/>
        <v>34</v>
      </c>
      <c r="N19" s="24">
        <f t="shared" si="2"/>
        <v>4.454545454545455</v>
      </c>
      <c r="O19" s="24">
        <f t="shared" si="2"/>
        <v>1.3333333333333335</v>
      </c>
      <c r="Q19" s="25">
        <f>SUM(D19:P19)</f>
        <v>654.0237057455423</v>
      </c>
    </row>
    <row r="20" spans="3:17" ht="12.75">
      <c r="C20" t="s">
        <v>25</v>
      </c>
      <c r="D20" s="24">
        <f>D19-(D19*D$14)+(D19*D$16)</f>
        <v>28.561983471074385</v>
      </c>
      <c r="E20" s="24">
        <f aca="true" t="shared" si="3" ref="E20:O20">E19-(E19*E$14)+(E19*E$16)</f>
        <v>45.312952005259696</v>
      </c>
      <c r="F20" s="24">
        <f t="shared" si="3"/>
        <v>38.268595041322314</v>
      </c>
      <c r="G20" s="24">
        <f t="shared" si="3"/>
        <v>63.04522497704315</v>
      </c>
      <c r="H20" s="24">
        <f t="shared" si="3"/>
        <v>74.421775147929</v>
      </c>
      <c r="I20" s="24">
        <f t="shared" si="3"/>
        <v>108.27548209366391</v>
      </c>
      <c r="J20" s="24">
        <f t="shared" si="3"/>
        <v>104.28720221606648</v>
      </c>
      <c r="K20" s="24">
        <f t="shared" si="3"/>
        <v>116.60264825712991</v>
      </c>
      <c r="L20" s="24">
        <f t="shared" si="3"/>
        <v>55</v>
      </c>
      <c r="M20" s="24">
        <f t="shared" si="3"/>
        <v>34</v>
      </c>
      <c r="N20" s="24">
        <f t="shared" si="3"/>
        <v>2.8347107438016534</v>
      </c>
      <c r="O20" s="24">
        <f t="shared" si="3"/>
        <v>0.8888888888888891</v>
      </c>
      <c r="Q20" s="25">
        <f aca="true" t="shared" si="4" ref="Q20:Q28">SUM(D20:P20)</f>
        <v>671.4994628421795</v>
      </c>
    </row>
    <row r="21" spans="3:17" ht="12.75">
      <c r="C21" t="s">
        <v>26</v>
      </c>
      <c r="D21" s="24">
        <f aca="true" t="shared" si="5" ref="D21:D28">D20-(D20*D$14)+(D20*D$16)</f>
        <v>31.158527422990236</v>
      </c>
      <c r="E21" s="24">
        <f aca="true" t="shared" si="6" ref="E21:E28">E20-(E20*E$14)+(E20*E$16)</f>
        <v>47.63669313373455</v>
      </c>
      <c r="F21" s="24">
        <f aca="true" t="shared" si="7" ref="F21:F28">F20-(F20*F$14)+(F20*F$16)</f>
        <v>36.52911344853493</v>
      </c>
      <c r="G21" s="24">
        <f aca="true" t="shared" si="8" ref="G21:G28">G20-(G20*G$14)+(G20*G$16)</f>
        <v>62.089994295572794</v>
      </c>
      <c r="H21" s="24">
        <f aca="true" t="shared" si="9" ref="H21:H28">H20-(H20*H$14)+(H20*H$16)</f>
        <v>77.85662630860264</v>
      </c>
      <c r="I21" s="24">
        <f aca="true" t="shared" si="10" ref="I21:I28">I20-(I20*I$14)+(I20*I$16)</f>
        <v>111.55655730862341</v>
      </c>
      <c r="J21" s="24">
        <f aca="true" t="shared" si="11" ref="J21:J28">J20-(J20*J$14)+(J20*J$16)</f>
        <v>107.58048228604753</v>
      </c>
      <c r="K21" s="24">
        <f aca="true" t="shared" si="12" ref="K21:K28">K20-(K20*K$14)+(K20*K$16)</f>
        <v>125.28582419117151</v>
      </c>
      <c r="L21" s="24">
        <f aca="true" t="shared" si="13" ref="L21:L28">L20-(L20*L$14)+(L20*L$16)</f>
        <v>55</v>
      </c>
      <c r="M21" s="24">
        <f aca="true" t="shared" si="14" ref="M21:M28">M20-(M20*M$14)+(M20*M$16)</f>
        <v>34</v>
      </c>
      <c r="N21" s="24">
        <f aca="true" t="shared" si="15" ref="N21:N28">N20-(N20*N$14)+(N20*N$16)</f>
        <v>1.8039068369646887</v>
      </c>
      <c r="O21" s="24">
        <f aca="true" t="shared" si="16" ref="O21:O28">O20-(O20*O$14)+(O20*O$16)</f>
        <v>0.5925925925925928</v>
      </c>
      <c r="Q21" s="25">
        <f t="shared" si="4"/>
        <v>691.0903178248349</v>
      </c>
    </row>
    <row r="22" spans="3:17" ht="12.75">
      <c r="C22" t="s">
        <v>27</v>
      </c>
      <c r="D22" s="24">
        <f t="shared" si="5"/>
        <v>33.99112082508026</v>
      </c>
      <c r="E22" s="24">
        <f t="shared" si="6"/>
        <v>50.07960047392607</v>
      </c>
      <c r="F22" s="24">
        <f t="shared" si="7"/>
        <v>34.868699200874254</v>
      </c>
      <c r="G22" s="24">
        <f t="shared" si="8"/>
        <v>61.14923680624594</v>
      </c>
      <c r="H22" s="24">
        <f t="shared" si="9"/>
        <v>81.45000906130738</v>
      </c>
      <c r="I22" s="24">
        <f t="shared" si="10"/>
        <v>114.93705904524836</v>
      </c>
      <c r="J22" s="24">
        <f t="shared" si="11"/>
        <v>110.97776067402796</v>
      </c>
      <c r="K22" s="24">
        <f t="shared" si="12"/>
        <v>134.61561960966299</v>
      </c>
      <c r="L22" s="24">
        <f t="shared" si="13"/>
        <v>55</v>
      </c>
      <c r="M22" s="24">
        <f t="shared" si="14"/>
        <v>34</v>
      </c>
      <c r="N22" s="24">
        <f t="shared" si="15"/>
        <v>1.1479407144320746</v>
      </c>
      <c r="O22" s="24">
        <f t="shared" si="16"/>
        <v>0.3950617283950619</v>
      </c>
      <c r="Q22" s="25">
        <f t="shared" si="4"/>
        <v>712.6121081392002</v>
      </c>
    </row>
    <row r="23" spans="3:17" ht="12.75">
      <c r="C23" s="28" t="s">
        <v>28</v>
      </c>
      <c r="D23" s="29">
        <f t="shared" si="5"/>
        <v>37.08122271826937</v>
      </c>
      <c r="E23" s="29">
        <f t="shared" si="6"/>
        <v>52.64778511361459</v>
      </c>
      <c r="F23" s="29">
        <f t="shared" si="7"/>
        <v>33.28375832810724</v>
      </c>
      <c r="G23" s="29">
        <f t="shared" si="8"/>
        <v>60.22273321827251</v>
      </c>
      <c r="H23" s="29">
        <f t="shared" si="9"/>
        <v>85.20924024875234</v>
      </c>
      <c r="I23" s="29">
        <f t="shared" si="10"/>
        <v>118.4200002284377</v>
      </c>
      <c r="J23" s="29">
        <f t="shared" si="11"/>
        <v>114.48232153741833</v>
      </c>
      <c r="K23" s="29">
        <f t="shared" si="12"/>
        <v>144.64018702740384</v>
      </c>
      <c r="L23" s="29">
        <f t="shared" si="13"/>
        <v>55</v>
      </c>
      <c r="M23" s="29">
        <f t="shared" si="14"/>
        <v>34</v>
      </c>
      <c r="N23" s="29">
        <f t="shared" si="15"/>
        <v>0.7305077273658657</v>
      </c>
      <c r="O23" s="29">
        <f t="shared" si="16"/>
        <v>0.26337448559670795</v>
      </c>
      <c r="Q23" s="25">
        <f t="shared" si="4"/>
        <v>735.9811306332384</v>
      </c>
    </row>
    <row r="24" spans="3:17" ht="12.75">
      <c r="C24" t="s">
        <v>29</v>
      </c>
      <c r="D24" s="24">
        <f t="shared" si="5"/>
        <v>40.45224296538477</v>
      </c>
      <c r="E24" s="24">
        <f t="shared" si="6"/>
        <v>55.34767152969738</v>
      </c>
      <c r="F24" s="24">
        <f t="shared" si="7"/>
        <v>31.770860222284185</v>
      </c>
      <c r="G24" s="24">
        <f t="shared" si="8"/>
        <v>59.310267563450196</v>
      </c>
      <c r="H24" s="24">
        <f t="shared" si="9"/>
        <v>89.14197441407937</v>
      </c>
      <c r="I24" s="24">
        <f t="shared" si="10"/>
        <v>122.0084850838449</v>
      </c>
      <c r="J24" s="24">
        <f t="shared" si="11"/>
        <v>118.09755274386312</v>
      </c>
      <c r="K24" s="24">
        <f t="shared" si="12"/>
        <v>155.41126478476372</v>
      </c>
      <c r="L24" s="24">
        <f t="shared" si="13"/>
        <v>55</v>
      </c>
      <c r="M24" s="24">
        <f t="shared" si="14"/>
        <v>34</v>
      </c>
      <c r="N24" s="24">
        <f t="shared" si="15"/>
        <v>0.4648685537782782</v>
      </c>
      <c r="O24" s="24">
        <f t="shared" si="16"/>
        <v>0.1755829903978053</v>
      </c>
      <c r="Q24" s="25">
        <f t="shared" si="4"/>
        <v>761.1807708515438</v>
      </c>
    </row>
    <row r="25" spans="3:17" ht="12.75">
      <c r="C25" t="s">
        <v>30</v>
      </c>
      <c r="D25" s="24">
        <f t="shared" si="5"/>
        <v>44.12971959860157</v>
      </c>
      <c r="E25" s="24">
        <f t="shared" si="6"/>
        <v>58.18601365942544</v>
      </c>
      <c r="F25" s="24">
        <f t="shared" si="7"/>
        <v>30.326730212180358</v>
      </c>
      <c r="G25" s="24">
        <f t="shared" si="8"/>
        <v>58.411627145822166</v>
      </c>
      <c r="H25" s="24">
        <f t="shared" si="9"/>
        <v>93.25621938703688</v>
      </c>
      <c r="I25" s="24">
        <f t="shared" si="10"/>
        <v>125.70571190456747</v>
      </c>
      <c r="J25" s="24">
        <f t="shared" si="11"/>
        <v>121.8269491463009</v>
      </c>
      <c r="K25" s="24">
        <f t="shared" si="12"/>
        <v>166.9844440772461</v>
      </c>
      <c r="L25" s="24">
        <f t="shared" si="13"/>
        <v>55</v>
      </c>
      <c r="M25" s="24">
        <f t="shared" si="14"/>
        <v>34</v>
      </c>
      <c r="N25" s="24">
        <f t="shared" si="15"/>
        <v>0.2958254433134498</v>
      </c>
      <c r="O25" s="24">
        <f t="shared" si="16"/>
        <v>0.11705532693187021</v>
      </c>
      <c r="Q25" s="25">
        <f t="shared" si="4"/>
        <v>788.2402959014263</v>
      </c>
    </row>
    <row r="26" spans="3:17" ht="12.75">
      <c r="C26" t="s">
        <v>31</v>
      </c>
      <c r="D26" s="24">
        <f t="shared" si="5"/>
        <v>48.14151228938353</v>
      </c>
      <c r="E26" s="24">
        <f t="shared" si="6"/>
        <v>61.16991179580623</v>
      </c>
      <c r="F26" s="24">
        <f t="shared" si="7"/>
        <v>28.94824247526307</v>
      </c>
      <c r="G26" s="24">
        <f t="shared" si="8"/>
        <v>57.52660249209758</v>
      </c>
      <c r="H26" s="24">
        <f t="shared" si="9"/>
        <v>97.5603525895155</v>
      </c>
      <c r="I26" s="24">
        <f t="shared" si="10"/>
        <v>129.51497590167557</v>
      </c>
      <c r="J26" s="24">
        <f t="shared" si="11"/>
        <v>125.67411596144726</v>
      </c>
      <c r="K26" s="24">
        <f t="shared" si="12"/>
        <v>179.41945587023253</v>
      </c>
      <c r="L26" s="24">
        <f t="shared" si="13"/>
        <v>55</v>
      </c>
      <c r="M26" s="24">
        <f t="shared" si="14"/>
        <v>34</v>
      </c>
      <c r="N26" s="24">
        <f t="shared" si="15"/>
        <v>0.1882525548358317</v>
      </c>
      <c r="O26" s="24">
        <f t="shared" si="16"/>
        <v>0.0780368846212468</v>
      </c>
      <c r="Q26" s="25">
        <f t="shared" si="4"/>
        <v>817.2214588148784</v>
      </c>
    </row>
    <row r="27" spans="3:17" ht="12.75">
      <c r="C27" t="s">
        <v>32</v>
      </c>
      <c r="D27" s="24">
        <f t="shared" si="5"/>
        <v>52.51801340660021</v>
      </c>
      <c r="E27" s="24">
        <f t="shared" si="6"/>
        <v>64.30683034943732</v>
      </c>
      <c r="F27" s="24">
        <f t="shared" si="7"/>
        <v>27.632413271842022</v>
      </c>
      <c r="G27" s="24">
        <f t="shared" si="8"/>
        <v>56.65498730282337</v>
      </c>
      <c r="H27" s="24">
        <f t="shared" si="9"/>
        <v>102.06313809364698</v>
      </c>
      <c r="I27" s="24">
        <f t="shared" si="10"/>
        <v>133.43967214112027</v>
      </c>
      <c r="J27" s="24">
        <f t="shared" si="11"/>
        <v>129.64277225496664</v>
      </c>
      <c r="K27" s="24">
        <f t="shared" si="12"/>
        <v>192.78047917971793</v>
      </c>
      <c r="L27" s="24">
        <f t="shared" si="13"/>
        <v>55</v>
      </c>
      <c r="M27" s="24">
        <f t="shared" si="14"/>
        <v>34</v>
      </c>
      <c r="N27" s="24">
        <f t="shared" si="15"/>
        <v>0.11979708035007472</v>
      </c>
      <c r="O27" s="24">
        <f t="shared" si="16"/>
        <v>0.05202458974749787</v>
      </c>
      <c r="Q27" s="25">
        <f t="shared" si="4"/>
        <v>848.2101276702523</v>
      </c>
    </row>
    <row r="28" spans="3:17" ht="12.75">
      <c r="C28" s="26" t="s">
        <v>33</v>
      </c>
      <c r="D28" s="27">
        <f t="shared" si="5"/>
        <v>57.29237826174569</v>
      </c>
      <c r="E28" s="27">
        <f t="shared" si="6"/>
        <v>67.60461652120333</v>
      </c>
      <c r="F28" s="27">
        <f t="shared" si="7"/>
        <v>26.376394486758294</v>
      </c>
      <c r="G28" s="27">
        <f t="shared" si="8"/>
        <v>55.796578404295744</v>
      </c>
      <c r="H28" s="27">
        <f t="shared" si="9"/>
        <v>106.77374446719992</v>
      </c>
      <c r="I28" s="27">
        <f t="shared" si="10"/>
        <v>137.48329856963906</v>
      </c>
      <c r="J28" s="27">
        <f t="shared" si="11"/>
        <v>133.73675453670245</v>
      </c>
      <c r="K28" s="27">
        <f t="shared" si="12"/>
        <v>207.13647231012246</v>
      </c>
      <c r="L28" s="27">
        <f t="shared" si="13"/>
        <v>55</v>
      </c>
      <c r="M28" s="27">
        <f t="shared" si="14"/>
        <v>34</v>
      </c>
      <c r="N28" s="27">
        <f t="shared" si="15"/>
        <v>0.07623450567732028</v>
      </c>
      <c r="O28" s="27">
        <f t="shared" si="16"/>
        <v>0.03468305983166525</v>
      </c>
      <c r="Q28" s="25">
        <f t="shared" si="4"/>
        <v>881.311155123176</v>
      </c>
    </row>
  </sheetData>
  <sheetProtection password="DEEF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Arbour House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Emma Brown</cp:lastModifiedBy>
  <cp:lastPrinted>2006-03-07T14:55:16Z</cp:lastPrinted>
  <dcterms:created xsi:type="dcterms:W3CDTF">2006-03-07T13:02:43Z</dcterms:created>
  <dcterms:modified xsi:type="dcterms:W3CDTF">2015-10-09T13:39:29Z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