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sconfed-my.sharepoint.com/personal/charlotte_verity_nhsemployers_org/Documents/"/>
    </mc:Choice>
  </mc:AlternateContent>
  <xr:revisionPtr revIDLastSave="0" documentId="8_{C2CD08E6-7155-4B6C-8E4C-E44AC8F2D45D}" xr6:coauthVersionLast="47" xr6:coauthVersionMax="47" xr10:uidLastSave="{00000000-0000-0000-0000-000000000000}"/>
  <bookViews>
    <workbookView xWindow="-110" yWindow="-110" windowWidth="19420" windowHeight="10300" xr2:uid="{5EF51D52-12CA-44B3-A76F-0882688B30A9}"/>
  </bookViews>
  <sheets>
    <sheet name="LTFT Ready Reckoner" sheetId="1" r:id="rId1"/>
    <sheet name="Lookup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7" i="1"/>
  <c r="L28" i="1"/>
  <c r="L29" i="1"/>
  <c r="L25" i="1"/>
  <c r="D34" i="1"/>
  <c r="D33" i="1"/>
  <c r="D32" i="1"/>
  <c r="D31" i="1"/>
  <c r="D30" i="1"/>
  <c r="D29" i="1"/>
  <c r="D28" i="1"/>
  <c r="D27" i="1"/>
  <c r="U28" i="1"/>
  <c r="U29" i="1"/>
  <c r="U30" i="1"/>
  <c r="U31" i="1"/>
  <c r="U32" i="1"/>
  <c r="U33" i="1"/>
  <c r="U34" i="1"/>
  <c r="U27" i="1"/>
  <c r="D36" i="1"/>
  <c r="D37" i="1"/>
  <c r="D38" i="1"/>
  <c r="H39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H27" i="1"/>
  <c r="G27" i="1"/>
  <c r="F27" i="1"/>
  <c r="E27" i="1"/>
  <c r="H18" i="1"/>
  <c r="G15" i="1"/>
  <c r="G14" i="1"/>
  <c r="G12" i="1"/>
  <c r="G13" i="1" l="1"/>
  <c r="H19" i="1" s="1"/>
</calcChain>
</file>

<file path=xl/sharedStrings.xml><?xml version="1.0" encoding="utf-8"?>
<sst xmlns="http://schemas.openxmlformats.org/spreadsheetml/2006/main" count="244" uniqueCount="110">
  <si>
    <t>LTFTRR</t>
  </si>
  <si>
    <t>The 2016 terms and conditions of service (TCS) specify that where a doctor is working less than full time (LTFT), any weekend allowance or on-call availability supplement will be pro-rata to the doctors commitment to the full time rota. See Schedule 2 paragraph 6 and paragraph 12.</t>
  </si>
  <si>
    <t xml:space="preserve"> The ready reckoner below works out the commitment to the full time rota, and therefore the LTFT weekend allowance/LTFT on-call availability allowance.</t>
  </si>
  <si>
    <t>Please refer to the most recent pay circular on our webiste: https://www.nhsemployers.org/articles/pay-and-conditions-circulars-medical-and-dental-staff</t>
  </si>
  <si>
    <t>Required Data Entry</t>
  </si>
  <si>
    <t>1. Nodal Point</t>
  </si>
  <si>
    <t>1. Determine which nodal point the doctor is on (1-5). Table below details nodal points</t>
  </si>
  <si>
    <t>2. Full time weekend frequency</t>
  </si>
  <si>
    <t xml:space="preserve">2. Enter the full time frequency (possibly available from your electronic rota systems). </t>
  </si>
  <si>
    <t>Full time weekend allowance</t>
  </si>
  <si>
    <t>3. The full time weekend allowance is automatically referenced from table A below based on the nodal point and full time weekend frequency above.</t>
  </si>
  <si>
    <t>3. Less than full time weekend frequency (LTFT)</t>
  </si>
  <si>
    <t>4. LTFT commitment to full time weekend rota percentage</t>
  </si>
  <si>
    <t>4. Type in the frequency of weekends that the LTFT trainee actually works.</t>
  </si>
  <si>
    <t>Does doctor receive availability allowance for on call?</t>
  </si>
  <si>
    <t>No</t>
  </si>
  <si>
    <t>Select Yes or No</t>
  </si>
  <si>
    <t>Full time on-call availability allowance (if doctors receive allowance):</t>
  </si>
  <si>
    <t>Total LTFT weekend/on-call allowance</t>
  </si>
  <si>
    <t>The full time on-call availability allowance is automatically referenced from the table below based on the nodal point.</t>
  </si>
  <si>
    <t>Table A: Weekend allowances for full-time trainees</t>
  </si>
  <si>
    <t xml:space="preserve">Table B: On call availability allowance </t>
  </si>
  <si>
    <t xml:space="preserve">Nodal point </t>
  </si>
  <si>
    <t xml:space="preserve">Stage of training </t>
  </si>
  <si>
    <t>Nodal point</t>
  </si>
  <si>
    <t>Value (£)</t>
  </si>
  <si>
    <t>Frequency</t>
  </si>
  <si>
    <t>Percentage</t>
  </si>
  <si>
    <t>FY1</t>
  </si>
  <si>
    <t>FY2</t>
  </si>
  <si>
    <t>1 in 2</t>
  </si>
  <si>
    <t>CT1-CT2, ST1- ST2</t>
  </si>
  <si>
    <t>&lt;1 in 2 – 1 in 3</t>
  </si>
  <si>
    <t>CT3-CT5, ST3-ST5</t>
  </si>
  <si>
    <t>&lt;1 in 3 – 1 in 4</t>
  </si>
  <si>
    <t>CT6-CT8, ST6-ST8</t>
  </si>
  <si>
    <t>&lt;1 in 4 – 1 in 5</t>
  </si>
  <si>
    <t>&lt;1 in 5 – 1 in 6</t>
  </si>
  <si>
    <t>&lt;1 in 6 – 1 in 7</t>
  </si>
  <si>
    <t>&lt;1 in 7 – 1 in 8</t>
  </si>
  <si>
    <t>&lt;1 in 8</t>
  </si>
  <si>
    <t>No allowance</t>
  </si>
  <si>
    <t>if number between</t>
  </si>
  <si>
    <t>D11</t>
  </si>
  <si>
    <t>Weekend Allowance - Frequency - 1 in 2</t>
  </si>
  <si>
    <t>D12</t>
  </si>
  <si>
    <t>D13</t>
  </si>
  <si>
    <t>D14</t>
  </si>
  <si>
    <t>D15</t>
  </si>
  <si>
    <t>D16</t>
  </si>
  <si>
    <t>Weekend Allowance - Frequency &lt;1 in 2 – 1 in 3</t>
  </si>
  <si>
    <t>D17</t>
  </si>
  <si>
    <t>D18</t>
  </si>
  <si>
    <t>D19</t>
  </si>
  <si>
    <t>D20</t>
  </si>
  <si>
    <t>D21</t>
  </si>
  <si>
    <t>Weekend Allowance - Frequency &lt;1 in 3 – 1 in 4</t>
  </si>
  <si>
    <t>D22</t>
  </si>
  <si>
    <t>D23</t>
  </si>
  <si>
    <t>D24</t>
  </si>
  <si>
    <t>D25</t>
  </si>
  <si>
    <t>D26</t>
  </si>
  <si>
    <t>Weekend Allowance - Frequency &lt;1 in 4 – 1 in 5</t>
  </si>
  <si>
    <t>D27</t>
  </si>
  <si>
    <t>D28</t>
  </si>
  <si>
    <t>D29</t>
  </si>
  <si>
    <t>D30</t>
  </si>
  <si>
    <t>D31</t>
  </si>
  <si>
    <t>Weekend Allowance - Frequency &lt;1 in 5 – 1 in 6</t>
  </si>
  <si>
    <t>D32</t>
  </si>
  <si>
    <t>D33</t>
  </si>
  <si>
    <t>D34</t>
  </si>
  <si>
    <t>D35</t>
  </si>
  <si>
    <t>D36</t>
  </si>
  <si>
    <t>Weekend Allowance - Frequency &lt;1 in 6 – 1 in 7</t>
  </si>
  <si>
    <t>D37</t>
  </si>
  <si>
    <t>D38</t>
  </si>
  <si>
    <t>D39</t>
  </si>
  <si>
    <t>D40</t>
  </si>
  <si>
    <t>D41</t>
  </si>
  <si>
    <t>Weekend Allowance - Frequency &lt;1 in 7 – 1 in 8</t>
  </si>
  <si>
    <t>D42</t>
  </si>
  <si>
    <t>D43</t>
  </si>
  <si>
    <t>D44</t>
  </si>
  <si>
    <t>D45</t>
  </si>
  <si>
    <t>D46</t>
  </si>
  <si>
    <t>Weekend Allowance - Frequency &lt;1 in 8</t>
  </si>
  <si>
    <t>D47</t>
  </si>
  <si>
    <t>D48</t>
  </si>
  <si>
    <t>D49</t>
  </si>
  <si>
    <t>Nodal Point 1</t>
  </si>
  <si>
    <t>Nodal Point 2</t>
  </si>
  <si>
    <t>Nodal Point 3</t>
  </si>
  <si>
    <t>Nodal Point 4</t>
  </si>
  <si>
    <t>Nodal Point 5</t>
  </si>
  <si>
    <t>D50</t>
  </si>
  <si>
    <t>Description</t>
  </si>
  <si>
    <t>D6</t>
  </si>
  <si>
    <t>On-call availability allowance</t>
  </si>
  <si>
    <t>D7</t>
  </si>
  <si>
    <t>D8</t>
  </si>
  <si>
    <t>D9</t>
  </si>
  <si>
    <t>D10</t>
  </si>
  <si>
    <t>Lookup</t>
  </si>
  <si>
    <t>Weekend Allowanec - Lookup</t>
  </si>
  <si>
    <t>On call availability Allowance - Lookup</t>
  </si>
  <si>
    <t>Element ID</t>
  </si>
  <si>
    <t>Nodal Point</t>
  </si>
  <si>
    <t>Value</t>
  </si>
  <si>
    <t>LTFT ready reckoner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</si>
</sst>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sz val="9"/>
      <color theme="0" tint="-0.14999847407452621"/>
      <name val="Aptos Narrow"/>
      <family val="2"/>
      <scheme val="minor"/>
    </font>
    <font>
      <b/>
      <u/>
      <sz val="16"/>
      <color rgb="FFFF481D"/>
      <name val="Aptos Narrow"/>
      <family val="2"/>
      <scheme val="minor"/>
    </font>
    <font>
      <b/>
      <u/>
      <sz val="16"/>
      <color rgb="FF7030A0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ptos Narrow"/>
      <family val="2"/>
      <scheme val="minor"/>
    </font>
    <font>
      <u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top"/>
    </xf>
    <xf numFmtId="0" fontId="3" fillId="2" borderId="0" xfId="0" applyFont="1" applyFill="1"/>
    <xf numFmtId="0" fontId="10" fillId="2" borderId="0" xfId="0" applyFont="1" applyFill="1"/>
    <xf numFmtId="164" fontId="4" fillId="2" borderId="0" xfId="1" applyNumberFormat="1" applyFont="1" applyFill="1" applyProtection="1"/>
    <xf numFmtId="3" fontId="10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164" fontId="2" fillId="2" borderId="0" xfId="1" applyNumberFormat="1" applyFont="1" applyFill="1" applyProtection="1"/>
    <xf numFmtId="3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right" vertical="center" shrinkToFit="1"/>
    </xf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5" borderId="4" xfId="0" applyFill="1" applyBorder="1"/>
    <xf numFmtId="44" fontId="13" fillId="3" borderId="12" xfId="2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right" vertical="center" wrapText="1"/>
    </xf>
    <xf numFmtId="165" fontId="15" fillId="2" borderId="14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166" fontId="13" fillId="4" borderId="15" xfId="2" applyNumberFormat="1" applyFont="1" applyFill="1" applyBorder="1" applyAlignment="1" applyProtection="1">
      <alignment horizontal="center" vertical="center"/>
    </xf>
    <xf numFmtId="0" fontId="0" fillId="2" borderId="10" xfId="0" applyFill="1" applyBorder="1" applyAlignment="1">
      <alignment horizontal="center"/>
    </xf>
    <xf numFmtId="0" fontId="10" fillId="2" borderId="16" xfId="0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2" borderId="0" xfId="0" applyFont="1" applyFill="1"/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9" fontId="19" fillId="0" borderId="23" xfId="0" applyNumberFormat="1" applyFont="1" applyBorder="1" applyAlignment="1">
      <alignment horizontal="center" vertical="center" wrapText="1"/>
    </xf>
    <xf numFmtId="3" fontId="19" fillId="0" borderId="23" xfId="0" applyNumberFormat="1" applyFont="1" applyBorder="1" applyAlignment="1">
      <alignment horizontal="center" vertical="center" wrapText="1"/>
    </xf>
    <xf numFmtId="10" fontId="19" fillId="0" borderId="23" xfId="0" applyNumberFormat="1" applyFont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3" fontId="18" fillId="0" borderId="28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20" fillId="2" borderId="0" xfId="0" applyFont="1" applyFill="1"/>
    <xf numFmtId="3" fontId="2" fillId="2" borderId="0" xfId="0" applyNumberFormat="1" applyFont="1" applyFill="1"/>
    <xf numFmtId="3" fontId="0" fillId="2" borderId="0" xfId="0" applyNumberFormat="1" applyFill="1"/>
    <xf numFmtId="3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0" fontId="0" fillId="6" borderId="13" xfId="0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5" fillId="4" borderId="1" xfId="3" applyNumberFormat="1" applyFont="1" applyFill="1" applyBorder="1" applyAlignment="1" applyProtection="1">
      <alignment horizontal="center" vertical="center"/>
    </xf>
    <xf numFmtId="10" fontId="5" fillId="4" borderId="2" xfId="3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398041</xdr:colOff>
      <xdr:row>2</xdr:row>
      <xdr:rowOff>57719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43650-0208-4CA2-B08B-6FEE213D4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31816" cy="1124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3810-EEB9-498B-B63E-D19811B8925D}">
  <dimension ref="A1:AE65"/>
  <sheetViews>
    <sheetView tabSelected="1" workbookViewId="0">
      <selection activeCell="H12" sqref="H12"/>
    </sheetView>
  </sheetViews>
  <sheetFormatPr defaultColWidth="9.1796875" defaultRowHeight="14.5" x14ac:dyDescent="0.35"/>
  <cols>
    <col min="1" max="1" width="2.453125" style="1" bestFit="1" customWidth="1"/>
    <col min="2" max="8" width="16.81640625" style="1" customWidth="1"/>
    <col min="9" max="9" width="14" style="1" customWidth="1"/>
    <col min="10" max="10" width="30.1796875" style="1" customWidth="1"/>
    <col min="11" max="11" width="11.453125" style="1" bestFit="1" customWidth="1"/>
    <col min="12" max="12" width="11.453125" style="1" customWidth="1"/>
    <col min="13" max="13" width="8.81640625" style="1" bestFit="1" customWidth="1"/>
    <col min="14" max="14" width="2.81640625" style="1" customWidth="1"/>
    <col min="15" max="15" width="11.1796875" style="1" customWidth="1"/>
    <col min="16" max="16" width="9.1796875" style="1"/>
    <col min="17" max="17" width="15.54296875" style="1" customWidth="1"/>
    <col min="18" max="18" width="7.1796875" style="1" customWidth="1"/>
    <col min="19" max="19" width="13" style="1" customWidth="1"/>
    <col min="20" max="20" width="9.1796875" style="1"/>
    <col min="21" max="21" width="13.7265625" style="1" hidden="1" customWidth="1"/>
    <col min="22" max="25" width="8.7265625" style="1" hidden="1" customWidth="1"/>
    <col min="26" max="26" width="8.81640625" style="1" hidden="1" customWidth="1"/>
    <col min="27" max="27" width="8.81640625" style="33" hidden="1" customWidth="1"/>
    <col min="28" max="28" width="8.81640625" style="1" hidden="1" customWidth="1"/>
    <col min="29" max="29" width="17.7265625" style="1" hidden="1" customWidth="1"/>
    <col min="30" max="30" width="12.7265625" style="1" hidden="1" customWidth="1"/>
    <col min="31" max="31" width="10.7265625" style="1" hidden="1" customWidth="1"/>
    <col min="32" max="16384" width="9.1796875" style="1"/>
  </cols>
  <sheetData>
    <row r="1" spans="1:30" ht="63.65" customHeight="1" x14ac:dyDescent="1.1000000000000001">
      <c r="F1" s="2"/>
      <c r="G1" s="2"/>
      <c r="H1" s="3" t="s">
        <v>109</v>
      </c>
      <c r="J1" s="3"/>
      <c r="K1" s="2"/>
      <c r="L1" s="2"/>
      <c r="M1" s="2"/>
      <c r="N1" s="2"/>
      <c r="O1" s="2"/>
      <c r="P1" s="2"/>
      <c r="Q1" s="2"/>
      <c r="R1" s="2"/>
      <c r="S1" s="2"/>
      <c r="T1" s="4" t="s">
        <v>0</v>
      </c>
      <c r="U1" s="2"/>
      <c r="V1" s="2"/>
      <c r="W1" s="2"/>
      <c r="X1" s="2"/>
      <c r="Y1" s="2"/>
      <c r="Z1" s="2"/>
      <c r="AA1" s="2"/>
      <c r="AB1" s="2"/>
      <c r="AC1" s="2"/>
    </row>
    <row r="2" spans="1:30" ht="21" x14ac:dyDescent="0.5">
      <c r="A2" s="5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T2" s="6"/>
      <c r="U2" s="6"/>
      <c r="V2" s="6"/>
      <c r="W2" s="6"/>
      <c r="X2" s="6"/>
      <c r="Y2" s="6"/>
      <c r="Z2" s="6"/>
      <c r="AA2" s="7"/>
      <c r="AB2" s="8"/>
      <c r="AC2" s="6"/>
    </row>
    <row r="3" spans="1:30" ht="10.5" customHeight="1" x14ac:dyDescent="0.35">
      <c r="A3" s="5"/>
      <c r="B3" s="5"/>
      <c r="C3" s="5"/>
      <c r="D3" s="5"/>
      <c r="E3" s="5"/>
      <c r="F3" s="5"/>
      <c r="T3" s="6"/>
      <c r="U3" s="6"/>
      <c r="V3" s="6"/>
      <c r="W3" s="6"/>
      <c r="X3" s="6"/>
      <c r="Y3" s="6"/>
      <c r="Z3" s="6"/>
      <c r="AA3" s="7"/>
      <c r="AB3" s="8"/>
      <c r="AC3" s="6"/>
    </row>
    <row r="4" spans="1:30" ht="15" customHeight="1" x14ac:dyDescent="0.35">
      <c r="A4" s="5"/>
      <c r="B4" s="95" t="s">
        <v>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T4" s="6"/>
      <c r="U4" s="6"/>
      <c r="V4" s="6"/>
      <c r="W4" s="6"/>
      <c r="X4" s="6"/>
      <c r="Y4" s="6"/>
      <c r="Z4" s="6"/>
      <c r="AA4" s="7"/>
      <c r="AB4" s="8"/>
      <c r="AC4" s="6"/>
    </row>
    <row r="5" spans="1:30" x14ac:dyDescent="0.35">
      <c r="A5" s="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T5" s="6"/>
      <c r="U5" s="9"/>
      <c r="V5" s="9"/>
      <c r="W5" s="9"/>
      <c r="X5" s="9"/>
      <c r="Y5" s="9"/>
      <c r="Z5" s="9"/>
      <c r="AA5" s="10"/>
      <c r="AB5" s="11"/>
      <c r="AC5" s="9"/>
      <c r="AD5" s="9"/>
    </row>
    <row r="6" spans="1:30" ht="13" customHeight="1" x14ac:dyDescent="0.35">
      <c r="A6" s="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T6" s="6"/>
      <c r="U6" s="9"/>
      <c r="V6" s="9"/>
      <c r="W6" s="9"/>
      <c r="X6" s="9"/>
      <c r="Y6" s="9"/>
      <c r="Z6" s="9"/>
      <c r="AA6" s="10"/>
      <c r="AB6" s="11"/>
      <c r="AC6" s="9"/>
      <c r="AD6" s="9"/>
    </row>
    <row r="7" spans="1:30" ht="23.15" customHeight="1" x14ac:dyDescent="0.35">
      <c r="A7" s="5"/>
      <c r="B7" s="96" t="s">
        <v>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2"/>
      <c r="T7" s="6"/>
      <c r="U7" s="9"/>
      <c r="V7" s="9"/>
      <c r="W7" s="9"/>
      <c r="X7" s="9"/>
      <c r="Y7" s="9"/>
      <c r="Z7" s="9"/>
      <c r="AA7" s="10"/>
      <c r="AB7" s="11"/>
      <c r="AC7" s="9"/>
      <c r="AD7" s="9"/>
    </row>
    <row r="8" spans="1:30" ht="23.15" customHeight="1" thickBot="1" x14ac:dyDescent="0.4">
      <c r="A8" s="5"/>
      <c r="B8" s="97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12"/>
      <c r="T8" s="6"/>
      <c r="U8" s="9"/>
      <c r="V8" s="9"/>
      <c r="W8" s="9"/>
      <c r="X8" s="9"/>
      <c r="Y8" s="9"/>
      <c r="Z8" s="9"/>
      <c r="AA8" s="10"/>
      <c r="AB8" s="11"/>
      <c r="AC8" s="9"/>
      <c r="AD8" s="9"/>
    </row>
    <row r="9" spans="1:30" ht="23.15" customHeight="1" thickBot="1" x14ac:dyDescent="0.4">
      <c r="A9" s="5"/>
      <c r="B9" s="12"/>
      <c r="C9" s="12"/>
      <c r="D9" s="12"/>
      <c r="E9" s="12"/>
      <c r="F9" s="12"/>
      <c r="G9" s="98" t="s">
        <v>4</v>
      </c>
      <c r="H9" s="99"/>
      <c r="I9" s="12"/>
      <c r="J9" s="12"/>
      <c r="K9" s="12"/>
      <c r="L9" s="12"/>
      <c r="M9" s="12"/>
      <c r="N9" s="12"/>
      <c r="O9" s="12"/>
      <c r="P9" s="12"/>
      <c r="Q9" s="12"/>
      <c r="R9" s="12"/>
      <c r="T9" s="6"/>
      <c r="U9" s="9"/>
      <c r="V9" s="9"/>
      <c r="W9" s="9"/>
      <c r="X9" s="9"/>
      <c r="Y9" s="9"/>
      <c r="Z9" s="9"/>
      <c r="AA9" s="10"/>
      <c r="AB9" s="11"/>
      <c r="AC9" s="9"/>
      <c r="AD9" s="9"/>
    </row>
    <row r="10" spans="1:30" s="13" customFormat="1" ht="8.15" customHeight="1" thickBot="1" x14ac:dyDescent="0.4"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24" customHeight="1" thickBot="1" x14ac:dyDescent="0.4">
      <c r="A11" s="5"/>
      <c r="B11" s="15" t="s">
        <v>5</v>
      </c>
      <c r="C11" s="16"/>
      <c r="D11" s="16"/>
      <c r="E11" s="16"/>
      <c r="F11" s="16"/>
      <c r="G11" s="100">
        <v>5</v>
      </c>
      <c r="H11" s="101"/>
      <c r="J11" s="78" t="s">
        <v>6</v>
      </c>
      <c r="K11" s="79"/>
      <c r="L11" s="79"/>
      <c r="M11" s="79"/>
      <c r="N11" s="79"/>
      <c r="O11" s="79"/>
      <c r="P11" s="79"/>
      <c r="Q11" s="79"/>
      <c r="R11" s="79"/>
      <c r="S11" s="80"/>
      <c r="T11" s="6"/>
      <c r="U11" s="9"/>
      <c r="V11" s="9"/>
      <c r="W11" s="9"/>
      <c r="X11" s="9"/>
      <c r="Y11" s="9"/>
      <c r="Z11" s="9"/>
      <c r="AA11" s="10"/>
      <c r="AB11" s="11"/>
      <c r="AC11" s="9"/>
      <c r="AD11" s="9"/>
    </row>
    <row r="12" spans="1:30" ht="24" customHeight="1" thickBot="1" x14ac:dyDescent="0.4">
      <c r="A12" s="5"/>
      <c r="B12" s="83" t="s">
        <v>7</v>
      </c>
      <c r="C12" s="84"/>
      <c r="D12" s="84"/>
      <c r="E12" s="84"/>
      <c r="F12" s="84"/>
      <c r="G12" s="17" t="str">
        <f>IF(H12="","&lt;1 in 8","1 in ")</f>
        <v xml:space="preserve">1 in </v>
      </c>
      <c r="H12" s="18">
        <v>3.4</v>
      </c>
      <c r="J12" s="78" t="s">
        <v>8</v>
      </c>
      <c r="K12" s="79"/>
      <c r="L12" s="79"/>
      <c r="M12" s="79"/>
      <c r="N12" s="79"/>
      <c r="O12" s="79"/>
      <c r="P12" s="79"/>
      <c r="Q12" s="79"/>
      <c r="R12" s="79"/>
      <c r="S12" s="80"/>
      <c r="T12" s="6"/>
      <c r="U12" s="9"/>
      <c r="V12" s="9"/>
      <c r="W12" s="9"/>
      <c r="X12" s="9"/>
      <c r="Y12" s="9"/>
      <c r="Z12" s="9"/>
      <c r="AA12" s="10"/>
      <c r="AB12" s="11"/>
      <c r="AC12" s="9"/>
      <c r="AD12" s="9"/>
    </row>
    <row r="13" spans="1:30" ht="24" customHeight="1" thickBot="1" x14ac:dyDescent="0.4">
      <c r="A13" s="5"/>
      <c r="B13" s="83" t="s">
        <v>9</v>
      </c>
      <c r="C13" s="84"/>
      <c r="D13" s="84"/>
      <c r="E13" s="84"/>
      <c r="F13" s="84"/>
      <c r="G13" s="85">
        <f>IFERROR(VLOOKUP(H39,A25:H34,VLOOKUP(D36,B36:C40,2,FALSE),FALSE),0)</f>
        <v>5550</v>
      </c>
      <c r="H13" s="86"/>
      <c r="I13" s="13"/>
      <c r="J13" s="87" t="s">
        <v>10</v>
      </c>
      <c r="K13" s="88"/>
      <c r="L13" s="88"/>
      <c r="M13" s="88"/>
      <c r="N13" s="88"/>
      <c r="O13" s="88"/>
      <c r="P13" s="88"/>
      <c r="Q13" s="88"/>
      <c r="R13" s="88"/>
      <c r="S13" s="89"/>
      <c r="T13" s="6"/>
      <c r="U13" s="9"/>
      <c r="V13" s="9"/>
      <c r="W13" s="9"/>
      <c r="X13" s="9"/>
      <c r="Y13" s="9"/>
      <c r="Z13" s="9"/>
      <c r="AA13" s="10"/>
      <c r="AB13" s="11"/>
      <c r="AC13" s="9"/>
      <c r="AD13" s="9"/>
    </row>
    <row r="14" spans="1:30" ht="24" customHeight="1" thickBot="1" x14ac:dyDescent="0.4">
      <c r="B14" s="83" t="s">
        <v>11</v>
      </c>
      <c r="C14" s="84"/>
      <c r="D14" s="84"/>
      <c r="E14" s="84"/>
      <c r="F14" s="84"/>
      <c r="G14" s="17" t="str">
        <f>IF(H14="","","1 in ")</f>
        <v xml:space="preserve">1 in </v>
      </c>
      <c r="H14" s="18">
        <v>8</v>
      </c>
      <c r="I14" s="19"/>
      <c r="J14" s="90"/>
      <c r="K14" s="91"/>
      <c r="L14" s="91"/>
      <c r="M14" s="91"/>
      <c r="N14" s="91"/>
      <c r="O14" s="91"/>
      <c r="P14" s="91"/>
      <c r="Q14" s="91"/>
      <c r="R14" s="91"/>
      <c r="S14" s="92"/>
      <c r="T14" s="6"/>
      <c r="U14" s="9"/>
      <c r="V14" s="9"/>
      <c r="W14" s="9"/>
      <c r="X14" s="9"/>
      <c r="Y14" s="9"/>
      <c r="Z14" s="9"/>
      <c r="AA14" s="10"/>
      <c r="AB14" s="11"/>
      <c r="AC14" s="9"/>
      <c r="AD14" s="9"/>
    </row>
    <row r="15" spans="1:30" ht="24" customHeight="1" thickBot="1" x14ac:dyDescent="0.4">
      <c r="B15" s="74" t="s">
        <v>12</v>
      </c>
      <c r="C15" s="75"/>
      <c r="D15" s="75"/>
      <c r="E15" s="75"/>
      <c r="F15" s="75"/>
      <c r="G15" s="76">
        <f>IFERROR((D37)/(D38),0)</f>
        <v>0.42499999999999999</v>
      </c>
      <c r="H15" s="77"/>
      <c r="I15" s="19"/>
      <c r="J15" s="78" t="s">
        <v>13</v>
      </c>
      <c r="K15" s="79"/>
      <c r="L15" s="79"/>
      <c r="M15" s="79"/>
      <c r="N15" s="79"/>
      <c r="O15" s="79"/>
      <c r="P15" s="79"/>
      <c r="Q15" s="79"/>
      <c r="R15" s="79"/>
      <c r="S15" s="80"/>
      <c r="T15" s="20"/>
      <c r="U15" s="9"/>
      <c r="V15" s="21"/>
      <c r="W15" s="9"/>
      <c r="X15" s="9"/>
      <c r="Y15" s="9"/>
      <c r="Z15" s="9"/>
      <c r="AA15" s="10"/>
      <c r="AB15" s="9"/>
      <c r="AC15" s="9"/>
      <c r="AD15" s="9"/>
    </row>
    <row r="16" spans="1:30" ht="15" thickBot="1" x14ac:dyDescent="0.4">
      <c r="A16" s="19"/>
      <c r="T16" s="6"/>
      <c r="U16" s="9"/>
      <c r="V16" s="9"/>
      <c r="W16" s="9"/>
      <c r="X16" s="9"/>
      <c r="Y16" s="9"/>
      <c r="Z16" s="9"/>
      <c r="AA16" s="10"/>
      <c r="AB16" s="11"/>
      <c r="AC16" s="9"/>
      <c r="AD16" s="9"/>
    </row>
    <row r="17" spans="1:31" ht="21" x14ac:dyDescent="0.35">
      <c r="A17" s="19"/>
      <c r="B17" s="81" t="s">
        <v>14</v>
      </c>
      <c r="C17" s="82"/>
      <c r="D17" s="82"/>
      <c r="E17" s="82"/>
      <c r="F17" s="82"/>
      <c r="G17" s="22"/>
      <c r="H17" s="23" t="s">
        <v>15</v>
      </c>
      <c r="J17" s="62" t="s">
        <v>16</v>
      </c>
      <c r="K17" s="62"/>
      <c r="L17" s="62"/>
      <c r="M17" s="62"/>
      <c r="N17" s="62"/>
      <c r="O17" s="62"/>
      <c r="P17" s="62"/>
      <c r="Q17" s="62"/>
      <c r="R17" s="62"/>
      <c r="S17" s="62"/>
      <c r="T17" s="6"/>
      <c r="U17" s="9"/>
      <c r="V17" s="9"/>
      <c r="W17" s="9"/>
      <c r="X17" s="9"/>
      <c r="Y17" s="9"/>
      <c r="Z17" s="9"/>
      <c r="AA17" s="10"/>
      <c r="AB17" s="11"/>
      <c r="AC17" s="9"/>
      <c r="AD17" s="9"/>
    </row>
    <row r="18" spans="1:31" ht="21" customHeight="1" x14ac:dyDescent="0.35">
      <c r="A18" s="5"/>
      <c r="B18" s="78" t="s">
        <v>17</v>
      </c>
      <c r="C18" s="79"/>
      <c r="D18" s="79"/>
      <c r="E18" s="79"/>
      <c r="F18" s="79"/>
      <c r="G18" s="24"/>
      <c r="H18" s="25">
        <f>IF(AND(H17="Yes",G11&lt;&gt;""),VLOOKUP(D36,K25:L29,2,FALSE),0)</f>
        <v>0</v>
      </c>
      <c r="I18" s="13"/>
      <c r="T18" s="6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1" ht="21.5" thickBot="1" x14ac:dyDescent="0.4">
      <c r="A19" s="19"/>
      <c r="B19" s="60" t="s">
        <v>18</v>
      </c>
      <c r="C19" s="61"/>
      <c r="D19" s="61"/>
      <c r="E19" s="61"/>
      <c r="F19" s="61"/>
      <c r="G19" s="26"/>
      <c r="H19" s="27">
        <f>IFERROR(G15*(G13+H18),0)</f>
        <v>2358.75</v>
      </c>
      <c r="J19" s="62" t="s">
        <v>19</v>
      </c>
      <c r="K19" s="62"/>
      <c r="L19" s="62"/>
      <c r="M19" s="62"/>
      <c r="N19" s="62"/>
      <c r="O19" s="62"/>
      <c r="P19" s="62"/>
      <c r="Q19" s="62"/>
      <c r="R19" s="62"/>
      <c r="S19" s="62"/>
      <c r="T19" s="6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1" x14ac:dyDescent="0.35">
      <c r="A20" s="28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6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1" x14ac:dyDescent="0.35">
      <c r="A21" s="19"/>
      <c r="T21" s="6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1" x14ac:dyDescent="0.35">
      <c r="B22" s="63" t="s">
        <v>20</v>
      </c>
      <c r="C22" s="64"/>
      <c r="D22" s="64"/>
      <c r="E22" s="64"/>
      <c r="F22" s="64"/>
      <c r="G22" s="64"/>
      <c r="H22" s="65"/>
      <c r="J22" s="66" t="s">
        <v>21</v>
      </c>
      <c r="K22" s="67"/>
      <c r="L22" s="6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1" ht="15" thickBot="1" x14ac:dyDescent="0.4"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1" ht="15" thickBot="1" x14ac:dyDescent="0.4">
      <c r="B24" s="29"/>
      <c r="C24" s="6"/>
      <c r="D24" s="69" t="s">
        <v>22</v>
      </c>
      <c r="E24" s="70"/>
      <c r="F24" s="70"/>
      <c r="G24" s="70"/>
      <c r="H24" s="71"/>
      <c r="J24" s="30" t="s">
        <v>23</v>
      </c>
      <c r="K24" s="31" t="s">
        <v>24</v>
      </c>
      <c r="L24" s="32" t="s">
        <v>25</v>
      </c>
      <c r="M24" s="9"/>
      <c r="N24" s="9"/>
      <c r="O24" s="9"/>
      <c r="P24" s="9"/>
      <c r="Q24" s="9"/>
      <c r="R24" s="9"/>
      <c r="S24" s="9"/>
      <c r="T24" s="9"/>
      <c r="U24" s="59" t="s">
        <v>104</v>
      </c>
      <c r="V24" s="59"/>
      <c r="W24" s="59"/>
      <c r="X24" s="59"/>
      <c r="Y24" s="59"/>
      <c r="Z24" s="59"/>
      <c r="AA24" s="9"/>
      <c r="AB24" s="9"/>
      <c r="AC24" s="59" t="s">
        <v>105</v>
      </c>
      <c r="AD24" s="59"/>
      <c r="AE24" s="59"/>
    </row>
    <row r="25" spans="1:31" ht="15" thickBot="1" x14ac:dyDescent="0.4">
      <c r="A25" s="33"/>
      <c r="B25" s="72" t="s">
        <v>26</v>
      </c>
      <c r="C25" s="72" t="s">
        <v>27</v>
      </c>
      <c r="D25" s="34">
        <v>1</v>
      </c>
      <c r="E25" s="35">
        <v>2</v>
      </c>
      <c r="F25" s="35">
        <v>3</v>
      </c>
      <c r="G25" s="35">
        <v>4</v>
      </c>
      <c r="H25" s="35">
        <v>5</v>
      </c>
      <c r="J25" s="36" t="s">
        <v>28</v>
      </c>
      <c r="K25" s="37">
        <v>1</v>
      </c>
      <c r="L25" s="38">
        <f>VLOOKUP(AE27,Lookups!$B$3:$E$47,4,FALSE)</f>
        <v>3107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1" ht="15" customHeight="1" thickBot="1" x14ac:dyDescent="0.4">
      <c r="A26" s="33"/>
      <c r="B26" s="73"/>
      <c r="C26" s="73"/>
      <c r="D26" s="35" t="s">
        <v>25</v>
      </c>
      <c r="E26" s="35" t="s">
        <v>25</v>
      </c>
      <c r="F26" s="35" t="s">
        <v>25</v>
      </c>
      <c r="G26" s="35" t="s">
        <v>25</v>
      </c>
      <c r="H26" s="35" t="s">
        <v>25</v>
      </c>
      <c r="J26" s="36" t="s">
        <v>29</v>
      </c>
      <c r="K26" s="37">
        <v>2</v>
      </c>
      <c r="L26" s="38">
        <f>VLOOKUP(AE28,Lookups!$B$3:$E$47,4,FALSE)</f>
        <v>3556</v>
      </c>
      <c r="M26" s="9"/>
      <c r="N26" s="9"/>
      <c r="O26" s="9"/>
      <c r="P26" s="9"/>
      <c r="Q26" s="9"/>
      <c r="R26" s="9"/>
      <c r="S26" s="9"/>
      <c r="U26" s="56" t="s">
        <v>96</v>
      </c>
      <c r="V26" s="56">
        <v>1</v>
      </c>
      <c r="W26" s="56">
        <v>2</v>
      </c>
      <c r="X26" s="56">
        <v>3</v>
      </c>
      <c r="Y26" s="56">
        <v>4</v>
      </c>
      <c r="Z26" s="56">
        <v>5</v>
      </c>
      <c r="AA26" s="9"/>
      <c r="AB26" s="9"/>
      <c r="AC26" s="57" t="s">
        <v>23</v>
      </c>
      <c r="AD26" s="56" t="s">
        <v>24</v>
      </c>
      <c r="AE26" s="56" t="s">
        <v>103</v>
      </c>
    </row>
    <row r="27" spans="1:31" ht="15" thickBot="1" x14ac:dyDescent="0.4">
      <c r="A27" s="33">
        <v>2</v>
      </c>
      <c r="B27" s="39" t="s">
        <v>30</v>
      </c>
      <c r="C27" s="40">
        <v>0.15</v>
      </c>
      <c r="D27" s="41">
        <f>VLOOKUP(V27,Lookups!$B$3:$E$47,4,FALSE)</f>
        <v>5825</v>
      </c>
      <c r="E27" s="41">
        <f>Lookups!E16</f>
        <v>6666</v>
      </c>
      <c r="F27" s="41">
        <f>Lookups!E24</f>
        <v>7899</v>
      </c>
      <c r="G27" s="41">
        <f>Lookups!E32</f>
        <v>9758</v>
      </c>
      <c r="H27" s="41">
        <f>Lookups!E40</f>
        <v>11099</v>
      </c>
      <c r="J27" s="36" t="s">
        <v>31</v>
      </c>
      <c r="K27" s="37">
        <v>3</v>
      </c>
      <c r="L27" s="38">
        <f>VLOOKUP(AE29,Lookups!$B$3:$E$47,4,FALSE)</f>
        <v>4213</v>
      </c>
      <c r="M27" s="9"/>
      <c r="N27" s="9"/>
      <c r="O27" s="9"/>
      <c r="P27" s="9"/>
      <c r="Q27" s="9"/>
      <c r="R27" s="9"/>
      <c r="S27" s="9"/>
      <c r="U27" s="57" t="str">
        <f t="shared" ref="U27:U34" si="0">B27</f>
        <v>1 in 2</v>
      </c>
      <c r="V27" s="56" t="s">
        <v>43</v>
      </c>
      <c r="W27" s="56" t="s">
        <v>45</v>
      </c>
      <c r="X27" s="56" t="s">
        <v>46</v>
      </c>
      <c r="Y27" s="56" t="s">
        <v>47</v>
      </c>
      <c r="Z27" s="56" t="s">
        <v>48</v>
      </c>
      <c r="AA27" s="9"/>
      <c r="AB27" s="9"/>
      <c r="AC27" s="57" t="s">
        <v>28</v>
      </c>
      <c r="AD27" s="56">
        <v>1</v>
      </c>
      <c r="AE27" s="56" t="s">
        <v>97</v>
      </c>
    </row>
    <row r="28" spans="1:31" ht="15" thickBot="1" x14ac:dyDescent="0.4">
      <c r="A28" s="33">
        <v>3</v>
      </c>
      <c r="B28" s="39" t="s">
        <v>32</v>
      </c>
      <c r="C28" s="40">
        <v>0.1</v>
      </c>
      <c r="D28" s="41">
        <f>VLOOKUP(V28,Lookups!$B$3:$E$47,4,FALSE)</f>
        <v>3884</v>
      </c>
      <c r="E28" s="41">
        <f>Lookups!E17</f>
        <v>4444</v>
      </c>
      <c r="F28" s="41">
        <f>Lookups!E25</f>
        <v>5266</v>
      </c>
      <c r="G28" s="41">
        <f>Lookups!E33</f>
        <v>6505</v>
      </c>
      <c r="H28" s="41">
        <f>Lookups!E41</f>
        <v>7400</v>
      </c>
      <c r="J28" s="36" t="s">
        <v>33</v>
      </c>
      <c r="K28" s="37">
        <v>4</v>
      </c>
      <c r="L28" s="38">
        <f>VLOOKUP(AE30,Lookups!$B$3:$E$47,4,FALSE)</f>
        <v>5204</v>
      </c>
      <c r="M28" s="9"/>
      <c r="N28" s="9"/>
      <c r="O28" s="9"/>
      <c r="P28" s="9"/>
      <c r="Q28" s="9"/>
      <c r="R28" s="9"/>
      <c r="S28" s="9"/>
      <c r="U28" s="57" t="str">
        <f t="shared" si="0"/>
        <v>&lt;1 in 2 – 1 in 3</v>
      </c>
      <c r="V28" s="56" t="s">
        <v>49</v>
      </c>
      <c r="W28" s="56" t="s">
        <v>51</v>
      </c>
      <c r="X28" s="56" t="s">
        <v>52</v>
      </c>
      <c r="Y28" s="56" t="s">
        <v>53</v>
      </c>
      <c r="Z28" s="56" t="s">
        <v>54</v>
      </c>
      <c r="AA28" s="9"/>
      <c r="AB28" s="9"/>
      <c r="AC28" s="57" t="s">
        <v>29</v>
      </c>
      <c r="AD28" s="56">
        <v>2</v>
      </c>
      <c r="AE28" s="56" t="s">
        <v>99</v>
      </c>
    </row>
    <row r="29" spans="1:31" ht="15" thickBot="1" x14ac:dyDescent="0.4">
      <c r="A29" s="33">
        <v>4</v>
      </c>
      <c r="B29" s="39" t="s">
        <v>34</v>
      </c>
      <c r="C29" s="42">
        <v>7.4999999999999997E-2</v>
      </c>
      <c r="D29" s="41">
        <f>VLOOKUP(V29,Lookups!$B$3:$E$47,4,FALSE)</f>
        <v>2913</v>
      </c>
      <c r="E29" s="41">
        <f>Lookups!E18</f>
        <v>3333</v>
      </c>
      <c r="F29" s="41">
        <f>Lookups!E26</f>
        <v>3950</v>
      </c>
      <c r="G29" s="41">
        <f>Lookups!E34</f>
        <v>4879</v>
      </c>
      <c r="H29" s="41">
        <f>Lookups!E42</f>
        <v>5550</v>
      </c>
      <c r="J29" s="43" t="s">
        <v>35</v>
      </c>
      <c r="K29" s="44">
        <v>5</v>
      </c>
      <c r="L29" s="45">
        <f>VLOOKUP(AE31,Lookups!$B$3:$E$47,4,FALSE)</f>
        <v>5920</v>
      </c>
      <c r="M29" s="9"/>
      <c r="N29" s="9"/>
      <c r="O29" s="9"/>
      <c r="P29" s="9"/>
      <c r="Q29" s="9"/>
      <c r="R29" s="9"/>
      <c r="S29" s="9"/>
      <c r="U29" s="57" t="str">
        <f t="shared" si="0"/>
        <v>&lt;1 in 3 – 1 in 4</v>
      </c>
      <c r="V29" s="56" t="s">
        <v>55</v>
      </c>
      <c r="W29" s="56" t="s">
        <v>57</v>
      </c>
      <c r="X29" s="56" t="s">
        <v>58</v>
      </c>
      <c r="Y29" s="56" t="s">
        <v>59</v>
      </c>
      <c r="Z29" s="56" t="s">
        <v>60</v>
      </c>
      <c r="AA29" s="10"/>
      <c r="AB29" s="9"/>
      <c r="AC29" s="57" t="s">
        <v>31</v>
      </c>
      <c r="AD29" s="56">
        <v>3</v>
      </c>
      <c r="AE29" s="56" t="s">
        <v>100</v>
      </c>
    </row>
    <row r="30" spans="1:31" ht="15" thickBot="1" x14ac:dyDescent="0.4">
      <c r="A30" s="33">
        <v>5</v>
      </c>
      <c r="B30" s="39" t="s">
        <v>36</v>
      </c>
      <c r="C30" s="40">
        <v>0.06</v>
      </c>
      <c r="D30" s="41">
        <f>VLOOKUP(V30,Lookups!$B$3:$E$47,4,FALSE)</f>
        <v>2330</v>
      </c>
      <c r="E30" s="41">
        <f>Lookups!E19</f>
        <v>2667</v>
      </c>
      <c r="F30" s="41">
        <f>Lookups!E27</f>
        <v>3160</v>
      </c>
      <c r="G30" s="41">
        <f>Lookups!E35</f>
        <v>3903</v>
      </c>
      <c r="H30" s="41">
        <f>Lookups!E43</f>
        <v>4440</v>
      </c>
      <c r="M30" s="9"/>
      <c r="N30" s="9"/>
      <c r="O30" s="9"/>
      <c r="P30" s="9"/>
      <c r="Q30" s="9"/>
      <c r="R30" s="9"/>
      <c r="S30" s="9"/>
      <c r="U30" s="57" t="str">
        <f t="shared" si="0"/>
        <v>&lt;1 in 4 – 1 in 5</v>
      </c>
      <c r="V30" s="56" t="s">
        <v>61</v>
      </c>
      <c r="W30" s="56" t="s">
        <v>63</v>
      </c>
      <c r="X30" s="56" t="s">
        <v>64</v>
      </c>
      <c r="Y30" s="56" t="s">
        <v>65</v>
      </c>
      <c r="Z30" s="56" t="s">
        <v>66</v>
      </c>
      <c r="AA30" s="10"/>
      <c r="AB30" s="9"/>
      <c r="AC30" s="57" t="s">
        <v>33</v>
      </c>
      <c r="AD30" s="56">
        <v>4</v>
      </c>
      <c r="AE30" s="56" t="s">
        <v>101</v>
      </c>
    </row>
    <row r="31" spans="1:31" ht="15" thickBot="1" x14ac:dyDescent="0.4">
      <c r="A31" s="33">
        <v>6</v>
      </c>
      <c r="B31" s="39" t="s">
        <v>37</v>
      </c>
      <c r="C31" s="40">
        <v>0.05</v>
      </c>
      <c r="D31" s="41">
        <f>VLOOKUP(V31,Lookups!$B$3:$E$47,4,FALSE)</f>
        <v>1942</v>
      </c>
      <c r="E31" s="41">
        <f>Lookups!E20</f>
        <v>2222</v>
      </c>
      <c r="F31" s="41">
        <f>Lookups!E28</f>
        <v>2633</v>
      </c>
      <c r="G31" s="41">
        <f>Lookups!E36</f>
        <v>3253</v>
      </c>
      <c r="H31" s="41">
        <f>Lookups!E44</f>
        <v>3700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U31" s="57" t="str">
        <f t="shared" si="0"/>
        <v>&lt;1 in 5 – 1 in 6</v>
      </c>
      <c r="V31" s="56" t="s">
        <v>67</v>
      </c>
      <c r="W31" s="56" t="s">
        <v>69</v>
      </c>
      <c r="X31" s="56" t="s">
        <v>70</v>
      </c>
      <c r="Y31" s="56" t="s">
        <v>71</v>
      </c>
      <c r="Z31" s="56" t="s">
        <v>72</v>
      </c>
      <c r="AA31" s="10"/>
      <c r="AB31" s="9"/>
      <c r="AC31" s="57" t="s">
        <v>35</v>
      </c>
      <c r="AD31" s="56">
        <v>5</v>
      </c>
      <c r="AE31" s="56" t="s">
        <v>102</v>
      </c>
    </row>
    <row r="32" spans="1:31" ht="15" thickBot="1" x14ac:dyDescent="0.4">
      <c r="A32" s="33">
        <v>7</v>
      </c>
      <c r="B32" s="39" t="s">
        <v>38</v>
      </c>
      <c r="C32" s="40">
        <v>0.04</v>
      </c>
      <c r="D32" s="41">
        <f>VLOOKUP(V32,Lookups!$B$3:$E$47,4,FALSE)</f>
        <v>1554</v>
      </c>
      <c r="E32" s="41">
        <f>Lookups!E21</f>
        <v>1778</v>
      </c>
      <c r="F32" s="41">
        <f>Lookups!E29</f>
        <v>2107</v>
      </c>
      <c r="G32" s="41">
        <f>Lookups!E37</f>
        <v>2602</v>
      </c>
      <c r="H32" s="41">
        <f>Lookups!E45</f>
        <v>2960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U32" s="57" t="str">
        <f t="shared" si="0"/>
        <v>&lt;1 in 6 – 1 in 7</v>
      </c>
      <c r="V32" s="56" t="s">
        <v>73</v>
      </c>
      <c r="W32" s="56" t="s">
        <v>75</v>
      </c>
      <c r="X32" s="56" t="s">
        <v>76</v>
      </c>
      <c r="Y32" s="56" t="s">
        <v>77</v>
      </c>
      <c r="Z32" s="56" t="s">
        <v>78</v>
      </c>
      <c r="AA32" s="10"/>
      <c r="AB32" s="9"/>
    </row>
    <row r="33" spans="1:30" ht="15" thickBot="1" x14ac:dyDescent="0.4">
      <c r="A33" s="33">
        <v>8</v>
      </c>
      <c r="B33" s="39" t="s">
        <v>39</v>
      </c>
      <c r="C33" s="40">
        <v>0.03</v>
      </c>
      <c r="D33" s="41">
        <f>VLOOKUP(V33,Lookups!$B$3:$E$47,4,FALSE)</f>
        <v>1165</v>
      </c>
      <c r="E33" s="41">
        <f>Lookups!E22</f>
        <v>1334</v>
      </c>
      <c r="F33" s="41">
        <f>Lookups!E30</f>
        <v>1580</v>
      </c>
      <c r="G33" s="41">
        <f>Lookups!E38</f>
        <v>1952</v>
      </c>
      <c r="H33" s="41">
        <f>Lookups!E46</f>
        <v>2220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U33" s="57" t="str">
        <f t="shared" si="0"/>
        <v>&lt;1 in 7 – 1 in 8</v>
      </c>
      <c r="V33" s="56" t="s">
        <v>79</v>
      </c>
      <c r="W33" s="56" t="s">
        <v>81</v>
      </c>
      <c r="X33" s="56" t="s">
        <v>82</v>
      </c>
      <c r="Y33" s="56" t="s">
        <v>83</v>
      </c>
      <c r="Z33" s="56" t="s">
        <v>84</v>
      </c>
      <c r="AA33" s="9"/>
      <c r="AB33" s="9"/>
      <c r="AC33" s="9"/>
      <c r="AD33" s="9"/>
    </row>
    <row r="34" spans="1:30" ht="15" thickBot="1" x14ac:dyDescent="0.4">
      <c r="A34" s="33">
        <v>9</v>
      </c>
      <c r="B34" s="39" t="s">
        <v>40</v>
      </c>
      <c r="C34" s="46" t="s">
        <v>41</v>
      </c>
      <c r="D34" s="41">
        <f>VLOOKUP(V34,Lookups!$B$3:$E$47,4,FALSE)</f>
        <v>0</v>
      </c>
      <c r="E34" s="41">
        <f>Lookups!E23</f>
        <v>0</v>
      </c>
      <c r="F34" s="41">
        <f>Lookups!E31</f>
        <v>0</v>
      </c>
      <c r="G34" s="41">
        <f>Lookups!E39</f>
        <v>0</v>
      </c>
      <c r="H34" s="41">
        <f>Lookups!E47</f>
        <v>0</v>
      </c>
      <c r="I34" s="9"/>
      <c r="J34" s="47"/>
      <c r="K34" s="9"/>
      <c r="L34" s="9"/>
      <c r="M34" s="9"/>
      <c r="N34" s="9"/>
      <c r="O34" s="9"/>
      <c r="P34" s="9"/>
      <c r="Q34" s="9"/>
      <c r="R34" s="9"/>
      <c r="S34" s="9"/>
      <c r="U34" s="57" t="str">
        <f t="shared" si="0"/>
        <v>&lt;1 in 8</v>
      </c>
      <c r="V34" s="56" t="s">
        <v>85</v>
      </c>
      <c r="W34" s="56" t="s">
        <v>87</v>
      </c>
      <c r="X34" s="56" t="s">
        <v>88</v>
      </c>
      <c r="Y34" s="56" t="s">
        <v>89</v>
      </c>
      <c r="Z34" s="56" t="s">
        <v>95</v>
      </c>
      <c r="AA34" s="9"/>
      <c r="AB34" s="9"/>
      <c r="AC34" s="9"/>
      <c r="AD34" s="9"/>
    </row>
    <row r="35" spans="1:30" x14ac:dyDescent="0.35">
      <c r="A35" s="33">
        <v>8</v>
      </c>
      <c r="B35" s="33"/>
      <c r="C35" s="33"/>
      <c r="D35" s="33"/>
      <c r="E35" s="33"/>
      <c r="F35" s="33"/>
      <c r="G35" s="33"/>
      <c r="H35" s="33"/>
      <c r="I35" s="9"/>
      <c r="J35" s="4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35">
      <c r="A36" s="33">
        <v>9</v>
      </c>
      <c r="B36" s="33">
        <v>1</v>
      </c>
      <c r="C36" s="33">
        <v>4</v>
      </c>
      <c r="D36" s="48">
        <f>G11</f>
        <v>5</v>
      </c>
      <c r="E36" s="33"/>
      <c r="F36" s="33"/>
      <c r="G36" s="33"/>
      <c r="H36" s="3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x14ac:dyDescent="0.35">
      <c r="A37" s="33"/>
      <c r="B37" s="33">
        <v>2</v>
      </c>
      <c r="C37" s="33">
        <v>5</v>
      </c>
      <c r="D37" s="48">
        <f>H12</f>
        <v>3.4</v>
      </c>
      <c r="E37" s="49"/>
      <c r="F37" s="33"/>
      <c r="G37" s="33"/>
      <c r="H37" s="33"/>
      <c r="I37" s="4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x14ac:dyDescent="0.35">
      <c r="A38" s="33"/>
      <c r="B38" s="33">
        <v>3</v>
      </c>
      <c r="C38" s="33">
        <v>6</v>
      </c>
      <c r="D38" s="48">
        <f>H14</f>
        <v>8</v>
      </c>
      <c r="E38" s="33"/>
      <c r="F38" s="33"/>
      <c r="G38" s="33"/>
      <c r="H38" s="33"/>
      <c r="I38" s="47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x14ac:dyDescent="0.35">
      <c r="A39" s="33"/>
      <c r="B39" s="33">
        <v>4</v>
      </c>
      <c r="C39" s="33">
        <v>7</v>
      </c>
      <c r="D39" s="33"/>
      <c r="E39" s="33"/>
      <c r="F39" s="33"/>
      <c r="G39" s="33" t="s">
        <v>42</v>
      </c>
      <c r="H39" s="33">
        <f>IF(AND(H12&lt;=2,H12&gt;1),2,IF(AND(H12&lt;=3,H12&gt;2),3,IF(AND(H12&lt;=4,H12&gt;3),4,IF(AND(H12&lt;=5,H12&gt;4),5,IF(AND(H12&lt;=6,H12&gt;5),6,IF(AND(H12&lt;=7,H12&gt;6),7,IF(AND(H12&lt;=8,H12&gt;7),8,IF(AND(H12&lt;=9,H12&gt;8),9,IF(H12&lt;=1,0)))))))))</f>
        <v>4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x14ac:dyDescent="0.35">
      <c r="A40" s="33"/>
      <c r="B40" s="33">
        <v>5</v>
      </c>
      <c r="C40" s="33">
        <v>8</v>
      </c>
      <c r="D40" s="33"/>
      <c r="E40" s="33"/>
      <c r="F40" s="33"/>
      <c r="G40" s="33"/>
      <c r="H40" s="3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x14ac:dyDescent="0.35">
      <c r="A41" s="33"/>
      <c r="B41" s="33"/>
      <c r="C41" s="33"/>
      <c r="D41" s="33"/>
      <c r="E41" s="33"/>
      <c r="F41" s="33"/>
      <c r="G41" s="33"/>
      <c r="H41" s="3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35">
      <c r="A42" s="33"/>
      <c r="B42" s="33"/>
      <c r="C42" s="33"/>
      <c r="D42" s="33"/>
      <c r="E42" s="33"/>
      <c r="F42" s="33"/>
      <c r="G42" s="33"/>
      <c r="H42" s="33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x14ac:dyDescent="0.3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x14ac:dyDescent="0.35">
      <c r="B46" s="9"/>
      <c r="C46" s="9"/>
      <c r="D46" s="9"/>
      <c r="E46" s="9"/>
      <c r="F46" s="9"/>
      <c r="G46" s="9"/>
      <c r="H46" s="50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x14ac:dyDescent="0.3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30" x14ac:dyDescent="0.3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2:28" x14ac:dyDescent="0.3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2:28" x14ac:dyDescent="0.3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2:28" x14ac:dyDescent="0.3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2:28" x14ac:dyDescent="0.35">
      <c r="B52" s="9"/>
      <c r="C52" s="9"/>
      <c r="D52" s="9"/>
      <c r="E52" s="9"/>
      <c r="F52" s="9"/>
      <c r="G52" s="9"/>
      <c r="H52" s="5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x14ac:dyDescent="0.35">
      <c r="T53" s="6"/>
      <c r="U53" s="6"/>
      <c r="V53" s="6"/>
      <c r="W53" s="6"/>
      <c r="X53" s="6"/>
      <c r="Y53" s="6"/>
      <c r="Z53" s="6"/>
      <c r="AA53" s="6"/>
      <c r="AB53" s="6"/>
    </row>
    <row r="54" spans="2:28" x14ac:dyDescent="0.35">
      <c r="T54" s="6"/>
      <c r="U54" s="6"/>
      <c r="V54" s="6"/>
      <c r="W54" s="6"/>
      <c r="X54" s="6"/>
      <c r="Y54" s="6"/>
      <c r="Z54" s="6"/>
      <c r="AA54" s="6"/>
      <c r="AB54" s="6"/>
    </row>
    <row r="55" spans="2:28" x14ac:dyDescent="0.35">
      <c r="T55" s="6"/>
      <c r="U55" s="6"/>
      <c r="V55" s="6"/>
      <c r="W55" s="6"/>
      <c r="X55" s="6"/>
      <c r="Y55" s="6"/>
      <c r="Z55" s="6"/>
      <c r="AA55" s="6"/>
      <c r="AB55" s="6"/>
    </row>
    <row r="56" spans="2:28" x14ac:dyDescent="0.35">
      <c r="T56" s="6"/>
      <c r="U56" s="6"/>
      <c r="V56" s="6"/>
      <c r="W56" s="6"/>
      <c r="X56" s="6"/>
      <c r="Y56" s="6"/>
      <c r="Z56" s="6"/>
      <c r="AA56" s="6"/>
      <c r="AB56" s="6"/>
    </row>
    <row r="59" spans="2:28" x14ac:dyDescent="0.35">
      <c r="H59" s="51"/>
    </row>
    <row r="65" spans="8:8" x14ac:dyDescent="0.35">
      <c r="H65" s="51"/>
    </row>
  </sheetData>
  <sheetProtection algorithmName="SHA-512" hashValue="qUoLZ08J3KmfEtRUUKaPGKgiBCAgbOcXVy7SH4GXmv7S4MD+asu293qkC/CpBANvqIAibxL5LALOJDlf/Itf5g==" saltValue="0WwCIdvnAFndlVSi+s2q+g==" spinCount="100000" sheet="1" objects="1" scenarios="1" selectLockedCells="1"/>
  <mergeCells count="28">
    <mergeCell ref="G11:H11"/>
    <mergeCell ref="J11:S11"/>
    <mergeCell ref="B2:R2"/>
    <mergeCell ref="B4:R6"/>
    <mergeCell ref="B7:Q7"/>
    <mergeCell ref="B8:Q8"/>
    <mergeCell ref="G9:H9"/>
    <mergeCell ref="B12:F12"/>
    <mergeCell ref="J12:S12"/>
    <mergeCell ref="B13:F13"/>
    <mergeCell ref="G13:H13"/>
    <mergeCell ref="J13:S14"/>
    <mergeCell ref="B14:F14"/>
    <mergeCell ref="B25:B26"/>
    <mergeCell ref="C25:C26"/>
    <mergeCell ref="B15:F15"/>
    <mergeCell ref="G15:H15"/>
    <mergeCell ref="J15:S15"/>
    <mergeCell ref="B17:F17"/>
    <mergeCell ref="J17:S17"/>
    <mergeCell ref="B18:F18"/>
    <mergeCell ref="U24:Z24"/>
    <mergeCell ref="AC24:AE24"/>
    <mergeCell ref="B19:F19"/>
    <mergeCell ref="J19:S19"/>
    <mergeCell ref="B22:H22"/>
    <mergeCell ref="J22:L22"/>
    <mergeCell ref="D24:H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7339-8C6A-4819-A455-6CD137A39BF0}">
  <dimension ref="B2:E47"/>
  <sheetViews>
    <sheetView workbookViewId="0">
      <selection activeCell="G26" sqref="G26"/>
    </sheetView>
  </sheetViews>
  <sheetFormatPr defaultRowHeight="14.5" x14ac:dyDescent="0.35"/>
  <cols>
    <col min="2" max="2" width="10.7265625" style="53" customWidth="1"/>
    <col min="3" max="3" width="45.7265625" customWidth="1"/>
    <col min="4" max="4" width="15.7265625" style="53" customWidth="1"/>
    <col min="5" max="5" width="10.7265625" customWidth="1"/>
  </cols>
  <sheetData>
    <row r="2" spans="2:5" x14ac:dyDescent="0.35">
      <c r="B2" s="58" t="s">
        <v>106</v>
      </c>
      <c r="C2" s="58" t="s">
        <v>96</v>
      </c>
      <c r="D2" s="58" t="s">
        <v>107</v>
      </c>
      <c r="E2" s="58" t="s">
        <v>108</v>
      </c>
    </row>
    <row r="3" spans="2:5" x14ac:dyDescent="0.35">
      <c r="B3" s="55" t="s">
        <v>97</v>
      </c>
      <c r="C3" s="54" t="s">
        <v>98</v>
      </c>
      <c r="D3" s="55" t="s">
        <v>90</v>
      </c>
      <c r="E3" s="52">
        <v>3107</v>
      </c>
    </row>
    <row r="4" spans="2:5" x14ac:dyDescent="0.35">
      <c r="B4" s="55" t="s">
        <v>99</v>
      </c>
      <c r="C4" s="54" t="s">
        <v>98</v>
      </c>
      <c r="D4" s="55" t="s">
        <v>91</v>
      </c>
      <c r="E4" s="52">
        <v>3556</v>
      </c>
    </row>
    <row r="5" spans="2:5" x14ac:dyDescent="0.35">
      <c r="B5" s="55" t="s">
        <v>100</v>
      </c>
      <c r="C5" s="54" t="s">
        <v>98</v>
      </c>
      <c r="D5" s="55" t="s">
        <v>92</v>
      </c>
      <c r="E5" s="52">
        <v>4213</v>
      </c>
    </row>
    <row r="6" spans="2:5" x14ac:dyDescent="0.35">
      <c r="B6" s="55" t="s">
        <v>101</v>
      </c>
      <c r="C6" s="54" t="s">
        <v>98</v>
      </c>
      <c r="D6" s="55" t="s">
        <v>93</v>
      </c>
      <c r="E6" s="52">
        <v>5204</v>
      </c>
    </row>
    <row r="7" spans="2:5" x14ac:dyDescent="0.35">
      <c r="B7" s="55" t="s">
        <v>102</v>
      </c>
      <c r="C7" s="54" t="s">
        <v>98</v>
      </c>
      <c r="D7" s="55" t="s">
        <v>94</v>
      </c>
      <c r="E7" s="52">
        <v>5920</v>
      </c>
    </row>
    <row r="8" spans="2:5" x14ac:dyDescent="0.35">
      <c r="B8" s="55" t="s">
        <v>43</v>
      </c>
      <c r="C8" s="54" t="s">
        <v>44</v>
      </c>
      <c r="D8" s="55" t="s">
        <v>90</v>
      </c>
      <c r="E8" s="52">
        <v>5825</v>
      </c>
    </row>
    <row r="9" spans="2:5" x14ac:dyDescent="0.35">
      <c r="B9" s="55" t="s">
        <v>49</v>
      </c>
      <c r="C9" s="54" t="s">
        <v>50</v>
      </c>
      <c r="D9" s="55" t="s">
        <v>90</v>
      </c>
      <c r="E9" s="52">
        <v>3884</v>
      </c>
    </row>
    <row r="10" spans="2:5" x14ac:dyDescent="0.35">
      <c r="B10" s="55" t="s">
        <v>55</v>
      </c>
      <c r="C10" s="54" t="s">
        <v>56</v>
      </c>
      <c r="D10" s="55" t="s">
        <v>90</v>
      </c>
      <c r="E10" s="52">
        <v>2913</v>
      </c>
    </row>
    <row r="11" spans="2:5" x14ac:dyDescent="0.35">
      <c r="B11" s="55" t="s">
        <v>61</v>
      </c>
      <c r="C11" s="54" t="s">
        <v>62</v>
      </c>
      <c r="D11" s="55" t="s">
        <v>90</v>
      </c>
      <c r="E11" s="52">
        <v>2330</v>
      </c>
    </row>
    <row r="12" spans="2:5" x14ac:dyDescent="0.35">
      <c r="B12" s="55" t="s">
        <v>67</v>
      </c>
      <c r="C12" s="54" t="s">
        <v>68</v>
      </c>
      <c r="D12" s="55" t="s">
        <v>90</v>
      </c>
      <c r="E12" s="52">
        <v>1942</v>
      </c>
    </row>
    <row r="13" spans="2:5" x14ac:dyDescent="0.35">
      <c r="B13" s="55" t="s">
        <v>73</v>
      </c>
      <c r="C13" s="54" t="s">
        <v>74</v>
      </c>
      <c r="D13" s="55" t="s">
        <v>90</v>
      </c>
      <c r="E13" s="52">
        <v>1554</v>
      </c>
    </row>
    <row r="14" spans="2:5" x14ac:dyDescent="0.35">
      <c r="B14" s="55" t="s">
        <v>79</v>
      </c>
      <c r="C14" s="54" t="s">
        <v>80</v>
      </c>
      <c r="D14" s="55" t="s">
        <v>90</v>
      </c>
      <c r="E14" s="52">
        <v>1165</v>
      </c>
    </row>
    <row r="15" spans="2:5" x14ac:dyDescent="0.35">
      <c r="B15" s="55" t="s">
        <v>85</v>
      </c>
      <c r="C15" s="54" t="s">
        <v>86</v>
      </c>
      <c r="D15" s="55" t="s">
        <v>90</v>
      </c>
      <c r="E15" s="52">
        <v>0</v>
      </c>
    </row>
    <row r="16" spans="2:5" x14ac:dyDescent="0.35">
      <c r="B16" s="55" t="s">
        <v>45</v>
      </c>
      <c r="C16" s="54" t="s">
        <v>44</v>
      </c>
      <c r="D16" s="55" t="s">
        <v>91</v>
      </c>
      <c r="E16" s="52">
        <v>6666</v>
      </c>
    </row>
    <row r="17" spans="2:5" x14ac:dyDescent="0.35">
      <c r="B17" s="55" t="s">
        <v>51</v>
      </c>
      <c r="C17" s="54" t="s">
        <v>50</v>
      </c>
      <c r="D17" s="55" t="s">
        <v>91</v>
      </c>
      <c r="E17" s="52">
        <v>4444</v>
      </c>
    </row>
    <row r="18" spans="2:5" x14ac:dyDescent="0.35">
      <c r="B18" s="55" t="s">
        <v>57</v>
      </c>
      <c r="C18" s="54" t="s">
        <v>56</v>
      </c>
      <c r="D18" s="55" t="s">
        <v>91</v>
      </c>
      <c r="E18" s="52">
        <v>3333</v>
      </c>
    </row>
    <row r="19" spans="2:5" x14ac:dyDescent="0.35">
      <c r="B19" s="55" t="s">
        <v>63</v>
      </c>
      <c r="C19" s="54" t="s">
        <v>62</v>
      </c>
      <c r="D19" s="55" t="s">
        <v>91</v>
      </c>
      <c r="E19" s="52">
        <v>2667</v>
      </c>
    </row>
    <row r="20" spans="2:5" x14ac:dyDescent="0.35">
      <c r="B20" s="55" t="s">
        <v>69</v>
      </c>
      <c r="C20" s="54" t="s">
        <v>68</v>
      </c>
      <c r="D20" s="55" t="s">
        <v>91</v>
      </c>
      <c r="E20" s="52">
        <v>2222</v>
      </c>
    </row>
    <row r="21" spans="2:5" x14ac:dyDescent="0.35">
      <c r="B21" s="55" t="s">
        <v>75</v>
      </c>
      <c r="C21" s="54" t="s">
        <v>74</v>
      </c>
      <c r="D21" s="55" t="s">
        <v>91</v>
      </c>
      <c r="E21" s="52">
        <v>1778</v>
      </c>
    </row>
    <row r="22" spans="2:5" x14ac:dyDescent="0.35">
      <c r="B22" s="55" t="s">
        <v>81</v>
      </c>
      <c r="C22" s="54" t="s">
        <v>80</v>
      </c>
      <c r="D22" s="55" t="s">
        <v>91</v>
      </c>
      <c r="E22" s="52">
        <v>1334</v>
      </c>
    </row>
    <row r="23" spans="2:5" x14ac:dyDescent="0.35">
      <c r="B23" s="55" t="s">
        <v>87</v>
      </c>
      <c r="C23" s="54" t="s">
        <v>86</v>
      </c>
      <c r="D23" s="55" t="s">
        <v>91</v>
      </c>
      <c r="E23" s="52">
        <v>0</v>
      </c>
    </row>
    <row r="24" spans="2:5" x14ac:dyDescent="0.35">
      <c r="B24" s="55" t="s">
        <v>46</v>
      </c>
      <c r="C24" s="54" t="s">
        <v>44</v>
      </c>
      <c r="D24" s="55" t="s">
        <v>92</v>
      </c>
      <c r="E24" s="52">
        <v>7899</v>
      </c>
    </row>
    <row r="25" spans="2:5" x14ac:dyDescent="0.35">
      <c r="B25" s="55" t="s">
        <v>52</v>
      </c>
      <c r="C25" s="54" t="s">
        <v>50</v>
      </c>
      <c r="D25" s="55" t="s">
        <v>92</v>
      </c>
      <c r="E25" s="52">
        <v>5266</v>
      </c>
    </row>
    <row r="26" spans="2:5" x14ac:dyDescent="0.35">
      <c r="B26" s="55" t="s">
        <v>58</v>
      </c>
      <c r="C26" s="54" t="s">
        <v>56</v>
      </c>
      <c r="D26" s="55" t="s">
        <v>92</v>
      </c>
      <c r="E26" s="52">
        <v>3950</v>
      </c>
    </row>
    <row r="27" spans="2:5" x14ac:dyDescent="0.35">
      <c r="B27" s="55" t="s">
        <v>64</v>
      </c>
      <c r="C27" s="54" t="s">
        <v>62</v>
      </c>
      <c r="D27" s="55" t="s">
        <v>92</v>
      </c>
      <c r="E27" s="52">
        <v>3160</v>
      </c>
    </row>
    <row r="28" spans="2:5" x14ac:dyDescent="0.35">
      <c r="B28" s="55" t="s">
        <v>70</v>
      </c>
      <c r="C28" s="54" t="s">
        <v>68</v>
      </c>
      <c r="D28" s="55" t="s">
        <v>92</v>
      </c>
      <c r="E28" s="52">
        <v>2633</v>
      </c>
    </row>
    <row r="29" spans="2:5" x14ac:dyDescent="0.35">
      <c r="B29" s="55" t="s">
        <v>76</v>
      </c>
      <c r="C29" s="54" t="s">
        <v>74</v>
      </c>
      <c r="D29" s="55" t="s">
        <v>92</v>
      </c>
      <c r="E29" s="52">
        <v>2107</v>
      </c>
    </row>
    <row r="30" spans="2:5" x14ac:dyDescent="0.35">
      <c r="B30" s="55" t="s">
        <v>82</v>
      </c>
      <c r="C30" s="54" t="s">
        <v>80</v>
      </c>
      <c r="D30" s="55" t="s">
        <v>92</v>
      </c>
      <c r="E30" s="52">
        <v>1580</v>
      </c>
    </row>
    <row r="31" spans="2:5" x14ac:dyDescent="0.35">
      <c r="B31" s="55" t="s">
        <v>88</v>
      </c>
      <c r="C31" s="54" t="s">
        <v>86</v>
      </c>
      <c r="D31" s="55" t="s">
        <v>92</v>
      </c>
      <c r="E31" s="52">
        <v>0</v>
      </c>
    </row>
    <row r="32" spans="2:5" x14ac:dyDescent="0.35">
      <c r="B32" s="55" t="s">
        <v>47</v>
      </c>
      <c r="C32" s="54" t="s">
        <v>44</v>
      </c>
      <c r="D32" s="55" t="s">
        <v>93</v>
      </c>
      <c r="E32" s="52">
        <v>9758</v>
      </c>
    </row>
    <row r="33" spans="2:5" x14ac:dyDescent="0.35">
      <c r="B33" s="55" t="s">
        <v>53</v>
      </c>
      <c r="C33" s="54" t="s">
        <v>50</v>
      </c>
      <c r="D33" s="55" t="s">
        <v>93</v>
      </c>
      <c r="E33" s="52">
        <v>6505</v>
      </c>
    </row>
    <row r="34" spans="2:5" x14ac:dyDescent="0.35">
      <c r="B34" s="55" t="s">
        <v>59</v>
      </c>
      <c r="C34" s="54" t="s">
        <v>56</v>
      </c>
      <c r="D34" s="55" t="s">
        <v>93</v>
      </c>
      <c r="E34" s="52">
        <v>4879</v>
      </c>
    </row>
    <row r="35" spans="2:5" x14ac:dyDescent="0.35">
      <c r="B35" s="55" t="s">
        <v>65</v>
      </c>
      <c r="C35" s="54" t="s">
        <v>62</v>
      </c>
      <c r="D35" s="55" t="s">
        <v>93</v>
      </c>
      <c r="E35" s="52">
        <v>3903</v>
      </c>
    </row>
    <row r="36" spans="2:5" x14ac:dyDescent="0.35">
      <c r="B36" s="55" t="s">
        <v>71</v>
      </c>
      <c r="C36" s="54" t="s">
        <v>68</v>
      </c>
      <c r="D36" s="55" t="s">
        <v>93</v>
      </c>
      <c r="E36" s="52">
        <v>3253</v>
      </c>
    </row>
    <row r="37" spans="2:5" x14ac:dyDescent="0.35">
      <c r="B37" s="55" t="s">
        <v>77</v>
      </c>
      <c r="C37" s="54" t="s">
        <v>74</v>
      </c>
      <c r="D37" s="55" t="s">
        <v>93</v>
      </c>
      <c r="E37" s="52">
        <v>2602</v>
      </c>
    </row>
    <row r="38" spans="2:5" x14ac:dyDescent="0.35">
      <c r="B38" s="55" t="s">
        <v>83</v>
      </c>
      <c r="C38" s="54" t="s">
        <v>80</v>
      </c>
      <c r="D38" s="55" t="s">
        <v>93</v>
      </c>
      <c r="E38" s="52">
        <v>1952</v>
      </c>
    </row>
    <row r="39" spans="2:5" x14ac:dyDescent="0.35">
      <c r="B39" s="55" t="s">
        <v>89</v>
      </c>
      <c r="C39" s="54" t="s">
        <v>86</v>
      </c>
      <c r="D39" s="55" t="s">
        <v>93</v>
      </c>
      <c r="E39" s="52">
        <v>0</v>
      </c>
    </row>
    <row r="40" spans="2:5" x14ac:dyDescent="0.35">
      <c r="B40" s="55" t="s">
        <v>48</v>
      </c>
      <c r="C40" s="54" t="s">
        <v>44</v>
      </c>
      <c r="D40" s="55" t="s">
        <v>94</v>
      </c>
      <c r="E40" s="52">
        <v>11099</v>
      </c>
    </row>
    <row r="41" spans="2:5" x14ac:dyDescent="0.35">
      <c r="B41" s="55" t="s">
        <v>54</v>
      </c>
      <c r="C41" s="54" t="s">
        <v>50</v>
      </c>
      <c r="D41" s="55" t="s">
        <v>94</v>
      </c>
      <c r="E41" s="52">
        <v>7400</v>
      </c>
    </row>
    <row r="42" spans="2:5" x14ac:dyDescent="0.35">
      <c r="B42" s="55" t="s">
        <v>60</v>
      </c>
      <c r="C42" s="54" t="s">
        <v>56</v>
      </c>
      <c r="D42" s="55" t="s">
        <v>94</v>
      </c>
      <c r="E42" s="52">
        <v>5550</v>
      </c>
    </row>
    <row r="43" spans="2:5" x14ac:dyDescent="0.35">
      <c r="B43" s="55" t="s">
        <v>66</v>
      </c>
      <c r="C43" s="54" t="s">
        <v>62</v>
      </c>
      <c r="D43" s="55" t="s">
        <v>94</v>
      </c>
      <c r="E43" s="52">
        <v>4440</v>
      </c>
    </row>
    <row r="44" spans="2:5" x14ac:dyDescent="0.35">
      <c r="B44" s="55" t="s">
        <v>72</v>
      </c>
      <c r="C44" s="54" t="s">
        <v>68</v>
      </c>
      <c r="D44" s="55" t="s">
        <v>94</v>
      </c>
      <c r="E44" s="52">
        <v>3700</v>
      </c>
    </row>
    <row r="45" spans="2:5" x14ac:dyDescent="0.35">
      <c r="B45" s="55" t="s">
        <v>78</v>
      </c>
      <c r="C45" s="54" t="s">
        <v>74</v>
      </c>
      <c r="D45" s="55" t="s">
        <v>94</v>
      </c>
      <c r="E45" s="52">
        <v>2960</v>
      </c>
    </row>
    <row r="46" spans="2:5" x14ac:dyDescent="0.35">
      <c r="B46" s="55" t="s">
        <v>84</v>
      </c>
      <c r="C46" s="54" t="s">
        <v>80</v>
      </c>
      <c r="D46" s="55" t="s">
        <v>94</v>
      </c>
      <c r="E46" s="52">
        <v>2220</v>
      </c>
    </row>
    <row r="47" spans="2:5" x14ac:dyDescent="0.35">
      <c r="B47" s="55" t="s">
        <v>95</v>
      </c>
      <c r="C47" s="54" t="s">
        <v>86</v>
      </c>
      <c r="D47" s="55" t="s">
        <v>94</v>
      </c>
      <c r="E47" s="52">
        <v>0</v>
      </c>
    </row>
  </sheetData>
  <sortState xmlns:xlrd2="http://schemas.microsoft.com/office/spreadsheetml/2017/richdata2" ref="B8:F47">
    <sortCondition ref="F8:F47"/>
    <sortCondition ref="B8:B47"/>
  </sortState>
  <conditionalFormatting sqref="E3:E47">
    <cfRule type="expression" dxfId="0" priority="1">
      <formula>XEW3=2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LTFT Ready Reckoner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Tate</dc:creator>
  <cp:lastModifiedBy>Charlotte Verity</cp:lastModifiedBy>
  <dcterms:created xsi:type="dcterms:W3CDTF">2025-09-22T11:17:01Z</dcterms:created>
  <dcterms:modified xsi:type="dcterms:W3CDTF">2025-09-23T14:33:34Z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ffb948-953e-42ec-a310-bd443e7b6908_Enabled">
    <vt:lpwstr>true</vt:lpwstr>
  </property>
  <property fmtid="{D5CDD505-2E9C-101B-9397-08002B2CF9AE}" pid="3" name="MSIP_Label_d6ffb948-953e-42ec-a310-bd443e7b6908_SetDate">
    <vt:lpwstr>2025-09-22T11:44:39Z</vt:lpwstr>
  </property>
  <property fmtid="{D5CDD505-2E9C-101B-9397-08002B2CF9AE}" pid="4" name="MSIP_Label_d6ffb948-953e-42ec-a310-bd443e7b6908_Method">
    <vt:lpwstr>Standard</vt:lpwstr>
  </property>
  <property fmtid="{D5CDD505-2E9C-101B-9397-08002B2CF9AE}" pid="5" name="MSIP_Label_d6ffb948-953e-42ec-a310-bd443e7b6908_Name">
    <vt:lpwstr>Commercial in Confidence</vt:lpwstr>
  </property>
  <property fmtid="{D5CDD505-2E9C-101B-9397-08002B2CF9AE}" pid="6" name="MSIP_Label_d6ffb948-953e-42ec-a310-bd443e7b6908_SiteId">
    <vt:lpwstr>b85e4127-ddf3-45f9-bf62-f1ea78c25bf7</vt:lpwstr>
  </property>
  <property fmtid="{D5CDD505-2E9C-101B-9397-08002B2CF9AE}" pid="7" name="MSIP_Label_d6ffb948-953e-42ec-a310-bd443e7b6908_ActionId">
    <vt:lpwstr>9407081c-b793-401a-a660-ce1aea3ca461</vt:lpwstr>
  </property>
  <property fmtid="{D5CDD505-2E9C-101B-9397-08002B2CF9AE}" pid="8" name="MSIP_Label_d6ffb948-953e-42ec-a310-bd443e7b6908_ContentBits">
    <vt:lpwstr>0</vt:lpwstr>
  </property>
  <property fmtid="{D5CDD505-2E9C-101B-9397-08002B2CF9AE}" pid="9" name="MSIP_Label_d6ffb948-953e-42ec-a310-bd443e7b6908_Tag">
    <vt:lpwstr>10, 3, 0, 1</vt:lpwstr>
  </property>
</Properties>
</file>