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ttps://nhsconfed-my.sharepoint.com/personal/marita_bardino_nhsconfed_org/Documents/stuff for Danni/"/>
    </mc:Choice>
  </mc:AlternateContent>
  <xr:revisionPtr revIDLastSave="0" documentId="8_{89BF1E92-D446-4AD0-B574-46743AECFF7D}" xr6:coauthVersionLast="47" xr6:coauthVersionMax="47" xr10:uidLastSave="{00000000-0000-0000-0000-000000000000}"/>
  <bookViews>
    <workbookView xWindow="-120" yWindow="-120" windowWidth="29040" windowHeight="15720" firstSheet="1" activeTab="1" xr2:uid="{BE1FFFF5-D6A2-4246-B54E-9016D4B39C2E}"/>
  </bookViews>
  <sheets>
    <sheet name="Guidance" sheetId="4" r:id="rId1"/>
    <sheet name="Sch15 PP assessment template" sheetId="1" r:id="rId2"/>
    <sheet name="Eligibility grid reference only" sheetId="2" state="hidden" r:id="rId3"/>
    <sheet name="Scale points &amp; reference"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 l="1"/>
  <c r="H25" i="1"/>
  <c r="I26" i="1"/>
  <c r="L12" i="1"/>
  <c r="L8" i="1"/>
  <c r="L14" i="1"/>
  <c r="L6" i="1"/>
  <c r="K16" i="1" l="1"/>
  <c r="C17" i="1" s="1"/>
  <c r="C16" i="1" l="1"/>
  <c r="J25" i="1" l="1"/>
  <c r="K25" i="1" s="1"/>
  <c r="D16" i="2" l="1"/>
  <c r="D18" i="2"/>
  <c r="D17" i="2"/>
  <c r="F21" i="1"/>
  <c r="I21" i="1" l="1"/>
  <c r="M25" i="1"/>
  <c r="D19" i="2"/>
  <c r="J17" i="1" s="1"/>
  <c r="N25" i="1" l="1"/>
  <c r="E31" i="1" s="1"/>
  <c r="K34" i="1" s="1"/>
  <c r="K33" i="1" l="1"/>
  <c r="E33" i="1" s="1"/>
</calcChain>
</file>

<file path=xl/sharedStrings.xml><?xml version="1.0" encoding="utf-8"?>
<sst xmlns="http://schemas.openxmlformats.org/spreadsheetml/2006/main" count="162" uniqueCount="89">
  <si>
    <t>Illustrations only</t>
  </si>
  <si>
    <t>Eligibility: questions 1-6</t>
  </si>
  <si>
    <t xml:space="preserve">Questions 1-6 will assess whether the doctor is eligible for transitional pay protection.  
They must have been in approved training posts (in England, Scotland, Wales, Northern Ireland or the Defence Deanery) on 2nd August 2016, or entering F1 on 3rd August 2016.  </t>
  </si>
  <si>
    <r>
      <rPr>
        <b/>
        <sz val="11"/>
        <color theme="1"/>
        <rFont val="Aptos Narrow"/>
        <family val="2"/>
        <scheme val="minor"/>
      </rPr>
      <t>Section 1 (cash floor)</t>
    </r>
    <r>
      <rPr>
        <sz val="11"/>
        <color theme="1"/>
        <rFont val="Aptos Narrow"/>
        <family val="2"/>
        <scheme val="minor"/>
      </rPr>
      <t xml:space="preserve"> protection - this is for doctors who were at foundation or core level (or the equivalent level of run through training) in August 2016.</t>
    </r>
  </si>
  <si>
    <r>
      <rPr>
        <b/>
        <sz val="11"/>
        <color theme="1"/>
        <rFont val="Aptos Narrow"/>
        <family val="2"/>
        <scheme val="minor"/>
      </rPr>
      <t xml:space="preserve">Section 2 (2002 rates of pay and banding) </t>
    </r>
    <r>
      <rPr>
        <sz val="11"/>
        <color theme="1"/>
        <rFont val="Aptos Narrow"/>
        <family val="2"/>
        <scheme val="minor"/>
      </rPr>
      <t>- this is for doctors who were in higher training (or the equivalent level of run through training) in August 2016.</t>
    </r>
  </si>
  <si>
    <t>The other questions check other eligibility conditions - for instance, the doctor must not have left training at any point since August 2016. 
 (Approved out of programme time, leave etc. do not count as leaving the training programme.)</t>
  </si>
  <si>
    <t>Pay: questions 7 and 8</t>
  </si>
  <si>
    <r>
      <rPr>
        <b/>
        <sz val="11"/>
        <color theme="1"/>
        <rFont val="Aptos Narrow"/>
        <family val="2"/>
        <scheme val="minor"/>
      </rPr>
      <t>Section 1 (cash floor)</t>
    </r>
    <r>
      <rPr>
        <sz val="11"/>
        <color theme="1"/>
        <rFont val="Aptos Narrow"/>
        <family val="2"/>
        <scheme val="minor"/>
      </rPr>
      <t xml:space="preserve"> - Please enter the existing cash floor value, which the doctor will normally have on a cash floor template.  This does not include any London weighting. </t>
    </r>
  </si>
  <si>
    <t xml:space="preserve">If the doctor is moving to the 2016 contract for the first time and is eligible for cash floor protection, you will need to calculate the cash floor.  You should use the calculation set out in the TCS Schedule 15 Section 1.   </t>
  </si>
  <si>
    <r>
      <rPr>
        <b/>
        <sz val="11"/>
        <color theme="1"/>
        <rFont val="Aptos Narrow"/>
        <family val="2"/>
        <scheme val="minor"/>
      </rPr>
      <t>It is very unlikely that any doctors will be on cash floor pay protection at this point</t>
    </r>
    <r>
      <rPr>
        <sz val="11"/>
        <color theme="1"/>
        <rFont val="Aptos Narrow"/>
        <family val="2"/>
        <scheme val="minor"/>
      </rPr>
      <t>, but not impossible.  If employers have any questions about how to assess this, please contact us at doctorsanddentists@nhsemployers.org.</t>
    </r>
  </si>
  <si>
    <r>
      <rPr>
        <b/>
        <sz val="11"/>
        <color theme="1"/>
        <rFont val="Aptos Narrow"/>
        <family val="2"/>
        <scheme val="minor"/>
      </rPr>
      <t xml:space="preserve">Section 2 (MN37/MT59) </t>
    </r>
    <r>
      <rPr>
        <sz val="11"/>
        <color theme="1"/>
        <rFont val="Aptos Narrow"/>
        <family val="2"/>
        <scheme val="minor"/>
      </rPr>
      <t xml:space="preserve">- Please enter the payscale, pay point and banding (and F number if the doctor is less than full time).  This should be based on the </t>
    </r>
    <r>
      <rPr>
        <b/>
        <sz val="11"/>
        <color theme="1"/>
        <rFont val="Aptos Narrow"/>
        <family val="2"/>
        <scheme val="minor"/>
      </rPr>
      <t>current post</t>
    </r>
    <r>
      <rPr>
        <sz val="11"/>
        <color theme="1"/>
        <rFont val="Aptos Narrow"/>
        <family val="2"/>
        <scheme val="minor"/>
      </rPr>
      <t xml:space="preserve">.  </t>
    </r>
  </si>
  <si>
    <t>If employers have any questions about how to assess any of these elements, please contact us at doctorsanddentists@nhsemployers.org.</t>
  </si>
  <si>
    <t>Did the doctor commence work as an F1 on 3 August 2016?</t>
  </si>
  <si>
    <t>No</t>
  </si>
  <si>
    <t>Yes</t>
  </si>
  <si>
    <r>
      <t xml:space="preserve">Did they receive </t>
    </r>
    <r>
      <rPr>
        <b/>
        <sz val="11"/>
        <color theme="1"/>
        <rFont val="Aptos Narrow"/>
        <family val="2"/>
        <scheme val="minor"/>
      </rPr>
      <t xml:space="preserve">Section 2 </t>
    </r>
    <r>
      <rPr>
        <sz val="11"/>
        <color theme="1"/>
        <rFont val="Aptos Narrow"/>
        <family val="2"/>
        <scheme val="minor"/>
      </rPr>
      <t>protection (ie on 2nd August 2016, were they already in a higher specialty training programme, at ST3 or above on a run-through programme, or in an approved SpR training post)?</t>
    </r>
  </si>
  <si>
    <t>Have they exited training at any point since then? (Approved Out of Programme time is not an exit from training)</t>
  </si>
  <si>
    <t>Have they been employed on the 2016 TCS for four or more continuous years?</t>
  </si>
  <si>
    <t>If they began on Section 2 protection, have they switched training programme since then?</t>
  </si>
  <si>
    <t xml:space="preserve">Protected pay </t>
  </si>
  <si>
    <t>Sch15 Section 1 protection</t>
  </si>
  <si>
    <t>Cash floor</t>
  </si>
  <si>
    <t>Sch15 Section 2 protection (MN37/MN59)</t>
  </si>
  <si>
    <t>Pay scale</t>
  </si>
  <si>
    <t>Scale point</t>
  </si>
  <si>
    <t>F number</t>
  </si>
  <si>
    <t>Basic salary</t>
  </si>
  <si>
    <t>Banding</t>
  </si>
  <si>
    <t>Multiplier</t>
  </si>
  <si>
    <t>Total protected pay</t>
  </si>
  <si>
    <t>MT59</t>
  </si>
  <si>
    <t>F7</t>
  </si>
  <si>
    <t>FB</t>
  </si>
  <si>
    <t>Y</t>
  </si>
  <si>
    <t>N</t>
  </si>
  <si>
    <t>Were they in NHS employment on 2 August 2016 as part of approved postgraduate training programmes under the auspices of HEE, NES, NIMDTA, Wales Deanery or the Defence Deanery?</t>
  </si>
  <si>
    <t>x</t>
  </si>
  <si>
    <t>s1</t>
  </si>
  <si>
    <t>No pp (i)</t>
  </si>
  <si>
    <t>No pp (ii)</t>
  </si>
  <si>
    <t>s2</t>
  </si>
  <si>
    <t>No pp (iii)</t>
  </si>
  <si>
    <t>no</t>
  </si>
  <si>
    <t>Reason</t>
  </si>
  <si>
    <t>i</t>
  </si>
  <si>
    <t>Pay protection ceased when they exited training</t>
  </si>
  <si>
    <t>ii</t>
  </si>
  <si>
    <t>Cash floor pay protection ceased after four years continuously employed on the 2016 TCS</t>
  </si>
  <si>
    <t>iii</t>
  </si>
  <si>
    <t>Doctor does not meet the eligibility criteria for pay protection under Section 15 paragraph 1</t>
  </si>
  <si>
    <t>Scale points</t>
  </si>
  <si>
    <t>MN37</t>
  </si>
  <si>
    <t>F5</t>
  </si>
  <si>
    <t>F6</t>
  </si>
  <si>
    <t>F8</t>
  </si>
  <si>
    <t>F9</t>
  </si>
  <si>
    <t>Min</t>
  </si>
  <si>
    <t>1A</t>
  </si>
  <si>
    <t>1B</t>
  </si>
  <si>
    <t>1C</t>
  </si>
  <si>
    <t>2A</t>
  </si>
  <si>
    <t>2B</t>
  </si>
  <si>
    <t>None</t>
  </si>
  <si>
    <t>FA</t>
  </si>
  <si>
    <t>FC</t>
  </si>
  <si>
    <t>Were they in NHS employment on 2 August 2016, as part of an approved postgraduate training programme under Health Education England,  NHS Education for Scotland, Northern Ireland Medical and Dental Training Agency, Wales Deanery, or the Directorate of Healthcare Delivery and Training (the Defence Deanery)?</t>
  </si>
  <si>
    <t xml:space="preserve">Total "new contract" pay excluding any London weighting  </t>
  </si>
  <si>
    <t>Please enter the doctor's total "new contract" pay, excluding London weighting, below.  This is their pay as assessed under TCS schedule 2 , based on their work schedule.  It should include their basic nodal point pay and also any applicable FPP, on call allowance, weekend allowance and/or LTFT allowance.</t>
  </si>
  <si>
    <r>
      <rPr>
        <b/>
        <sz val="11"/>
        <color theme="1"/>
        <rFont val="Aptos Narrow"/>
        <family val="2"/>
        <scheme val="minor"/>
      </rPr>
      <t xml:space="preserve">Question 7: </t>
    </r>
    <r>
      <rPr>
        <sz val="11"/>
        <color theme="1"/>
        <rFont val="Aptos Narrow"/>
        <family val="2"/>
        <scheme val="minor"/>
      </rPr>
      <t xml:space="preserve"> </t>
    </r>
    <r>
      <rPr>
        <b/>
        <sz val="11"/>
        <color theme="1"/>
        <rFont val="Aptos Narrow"/>
        <family val="2"/>
        <scheme val="minor"/>
      </rPr>
      <t xml:space="preserve">Protected pay </t>
    </r>
    <r>
      <rPr>
        <sz val="11"/>
        <color theme="1"/>
        <rFont val="Aptos Narrow"/>
        <family val="2"/>
        <scheme val="minor"/>
      </rPr>
      <t xml:space="preserve">
If the doctor is eligible for pay protection, the relevant cells will be highlighted in yellow.  Please fill out any yellow cells.  </t>
    </r>
  </si>
  <si>
    <t>s1 diff</t>
  </si>
  <si>
    <t>s2 diff</t>
  </si>
  <si>
    <t>Diff</t>
  </si>
  <si>
    <r>
      <t xml:space="preserve">This is the total pay on the standard 2016 contract </t>
    </r>
    <r>
      <rPr>
        <b/>
        <sz val="11"/>
        <color theme="1"/>
        <rFont val="Aptos Narrow"/>
        <family val="2"/>
        <scheme val="minor"/>
      </rPr>
      <t xml:space="preserve">excluding </t>
    </r>
    <r>
      <rPr>
        <sz val="11"/>
        <color theme="1"/>
        <rFont val="Aptos Narrow"/>
        <family val="2"/>
        <scheme val="minor"/>
      </rPr>
      <t xml:space="preserve">London weighting.  It includes the nodal point, any supplements, premium time, any LTFT allowance, etc.  </t>
    </r>
  </si>
  <si>
    <r>
      <rPr>
        <b/>
        <sz val="11"/>
        <color theme="1"/>
        <rFont val="Aptos Narrow"/>
        <family val="2"/>
        <scheme val="minor"/>
      </rPr>
      <t xml:space="preserve"> Question 8:  Total "new contract" pay 
</t>
    </r>
    <r>
      <rPr>
        <sz val="11"/>
        <color theme="1"/>
        <rFont val="Aptos Narrow"/>
        <family val="2"/>
        <scheme val="minor"/>
      </rPr>
      <t xml:space="preserve">Please enter a figure for the total "new contract" pay .  </t>
    </r>
  </si>
  <si>
    <r>
      <t xml:space="preserve">Please ensure any London weighting is </t>
    </r>
    <r>
      <rPr>
        <b/>
        <sz val="11"/>
        <color theme="1"/>
        <rFont val="Aptos Narrow"/>
        <family val="2"/>
        <scheme val="minor"/>
      </rPr>
      <t xml:space="preserve">not </t>
    </r>
    <r>
      <rPr>
        <sz val="11"/>
        <color theme="1"/>
        <rFont val="Aptos Narrow"/>
        <family val="2"/>
        <scheme val="minor"/>
      </rPr>
      <t>included in the calculation.  (It will be paid on top of either outcome.)</t>
    </r>
  </si>
  <si>
    <t>Both the banding and the F number can be assessed using the banding questionnaire in TCS Schedule 15 Annex B, or via software.</t>
  </si>
  <si>
    <r>
      <t xml:space="preserve">Were they entitled to </t>
    </r>
    <r>
      <rPr>
        <b/>
        <sz val="11"/>
        <color theme="1"/>
        <rFont val="Aptos Narrow"/>
        <family val="2"/>
        <scheme val="minor"/>
      </rPr>
      <t xml:space="preserve">Section 2 </t>
    </r>
    <r>
      <rPr>
        <sz val="11"/>
        <color theme="1"/>
        <rFont val="Aptos Narrow"/>
        <family val="2"/>
        <scheme val="minor"/>
      </rPr>
      <t>protection (ie on 2nd August 2016, were they already in a higher specialty training programme, at ST3 or above on a run-through programme, or in an approved SpR training post)?</t>
    </r>
  </si>
  <si>
    <t>Difference:</t>
  </si>
  <si>
    <t>Outcome:</t>
  </si>
  <si>
    <t>For Section 1 pay protection, have they reached their transitional end date as calculated on the transitional end date ready reckoner?</t>
  </si>
  <si>
    <t>Schedule 15 pay protection assessment template</t>
  </si>
  <si>
    <t>The completed assessment template will then give you an outcome.  If the outcome is not showing, check that all yellow boxes are complete.</t>
  </si>
  <si>
    <t xml:space="preserve">The assessment template cannot calculate this for you.  You will need to use your standard process (e.g. software), to get the total figure you would put on the work schedule if the doctor was not protected.  </t>
  </si>
  <si>
    <t>How to fill out the Schedule 15 Pay Protection assessment template</t>
  </si>
  <si>
    <t>Once the yellow cells are complete, the template will indicate whether the doctor may be entitled to pay protection and if so, which section will apply. If they are not eligible, it will state the reason.</t>
  </si>
  <si>
    <t xml:space="preserve">The assessment template will highlight any cells which require you to input information.  
As you complete the template, the highlighted cells will change based on your answers, to indicate which information you still need to complete. 
You need to fill out any cells highlighted in yellow.  Do not fill out any cells which turn grey.  </t>
  </si>
  <si>
    <t>TransitionalPP</t>
  </si>
  <si>
    <t xml:space="preserve">The information below provides extra guidance if you need it.  </t>
  </si>
  <si>
    <t>This template is applicable from 6 August 2025 to 4 August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</si>
</sst>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00"/>
    <numFmt numFmtId="165" formatCode="&quot;£&quot;#,##0"/>
  </numFmts>
  <fonts count="21" x14ac:knownFonts="1">
    <font>
      <sz val="11"/>
      <color theme="1"/>
      <name val="Aptos Narrow"/>
      <family val="2"/>
      <scheme val="minor"/>
    </font>
    <font>
      <b/>
      <sz val="11"/>
      <color theme="1"/>
      <name val="Aptos Narrow"/>
      <family val="2"/>
      <scheme val="minor"/>
    </font>
    <font>
      <sz val="10"/>
      <color rgb="FF000000"/>
      <name val="Arial"/>
      <family val="2"/>
    </font>
    <font>
      <sz val="12"/>
      <color theme="1"/>
      <name val="Aptos Narrow"/>
      <family val="2"/>
      <scheme val="minor"/>
    </font>
    <font>
      <sz val="12"/>
      <color rgb="FF0C0D0E"/>
      <name val="Aptos Narrow"/>
      <family val="2"/>
      <scheme val="minor"/>
    </font>
    <font>
      <b/>
      <sz val="12"/>
      <color theme="1"/>
      <name val="Aptos Narrow"/>
      <family val="2"/>
      <scheme val="minor"/>
    </font>
    <font>
      <b/>
      <sz val="11"/>
      <color rgb="FFFF0000"/>
      <name val="Aptos Narrow"/>
      <family val="2"/>
      <scheme val="minor"/>
    </font>
    <font>
      <sz val="12"/>
      <color rgb="FF0C0D0E"/>
      <name val="ADLaM Display"/>
    </font>
    <font>
      <sz val="11"/>
      <name val="Aptos Narrow"/>
      <family val="2"/>
      <scheme val="minor"/>
    </font>
    <font>
      <sz val="8"/>
      <name val="Aptos Narrow"/>
      <family val="2"/>
      <scheme val="minor"/>
    </font>
    <font>
      <sz val="18"/>
      <color theme="1"/>
      <name val="Aptos Narrow"/>
      <family val="2"/>
      <scheme val="minor"/>
    </font>
    <font>
      <b/>
      <sz val="14"/>
      <color theme="1"/>
      <name val="Aptos Narrow"/>
      <family val="2"/>
      <scheme val="minor"/>
    </font>
    <font>
      <b/>
      <sz val="11"/>
      <color rgb="FF0070C0"/>
      <name val="Aptos Narrow"/>
      <family val="2"/>
      <scheme val="minor"/>
    </font>
    <font>
      <b/>
      <sz val="11"/>
      <color theme="0"/>
      <name val="Aptos Narrow"/>
      <family val="2"/>
      <scheme val="minor"/>
    </font>
    <font>
      <sz val="11"/>
      <color theme="0"/>
      <name val="Aptos Narrow"/>
      <family val="2"/>
      <scheme val="minor"/>
    </font>
    <font>
      <b/>
      <sz val="16"/>
      <color theme="1"/>
      <name val="Aptos Narrow"/>
      <family val="2"/>
      <scheme val="minor"/>
    </font>
    <font>
      <sz val="14"/>
      <color theme="1"/>
      <name val="Aptos Narrow"/>
      <family val="2"/>
      <scheme val="minor"/>
    </font>
    <font>
      <b/>
      <sz val="12"/>
      <name val="Aptos Narrow"/>
      <family val="2"/>
      <scheme val="minor"/>
    </font>
    <font>
      <b/>
      <sz val="13"/>
      <color rgb="FF7030A0"/>
      <name val="Aptos Narrow"/>
      <family val="2"/>
      <scheme val="minor"/>
    </font>
    <font>
      <u/>
      <sz val="11"/>
      <color theme="10"/>
      <name val="Aptos Narrow"/>
      <family val="2"/>
      <scheme val="minor"/>
    </font>
    <font>
      <sz val="11"/>
      <color theme="1"/>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s>
  <cellStyleXfs count="3">
    <xf numFmtId="0" fontId="0" fillId="0" borderId="0"/>
    <xf numFmtId="0" fontId="19" fillId="0" borderId="0" applyNumberFormat="0" applyFill="0" applyBorder="0" applyAlignment="0" applyProtection="0"/>
    <xf numFmtId="0" fontId="20" fillId="0" borderId="0"/>
  </cellStyleXfs>
  <cellXfs count="70">
    <xf numFmtId="0" fontId="0" fillId="0" borderId="0" xfId="0"/>
    <xf numFmtId="0" fontId="0" fillId="0" borderId="0" xfId="0" applyProtection="1">
      <protection locked="0"/>
    </xf>
    <xf numFmtId="0" fontId="6" fillId="0" borderId="0" xfId="0" applyFont="1"/>
    <xf numFmtId="0" fontId="1" fillId="0" borderId="0" xfId="0" applyFont="1"/>
    <xf numFmtId="0" fontId="0" fillId="0" borderId="0" xfId="0" applyAlignment="1" applyProtection="1">
      <alignment horizontal="center" vertical="center"/>
      <protection locked="0"/>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Alignment="1">
      <alignment wrapText="1"/>
    </xf>
    <xf numFmtId="0" fontId="10" fillId="0" borderId="0" xfId="0" applyFont="1" applyProtection="1">
      <protection locked="0"/>
    </xf>
    <xf numFmtId="0" fontId="0" fillId="3" borderId="1" xfId="0" applyFill="1" applyBorder="1" applyAlignment="1" applyProtection="1">
      <alignment horizontal="center" vertical="center"/>
      <protection locked="0"/>
    </xf>
    <xf numFmtId="0" fontId="0" fillId="0" borderId="0" xfId="0" applyAlignment="1">
      <alignment vertical="center" wrapText="1"/>
    </xf>
    <xf numFmtId="0" fontId="0" fillId="0" borderId="0" xfId="0" applyAlignment="1">
      <alignment horizontal="center"/>
    </xf>
    <xf numFmtId="0" fontId="1" fillId="0" borderId="0" xfId="0" applyFont="1" applyAlignment="1">
      <alignment horizontal="center"/>
    </xf>
    <xf numFmtId="3" fontId="2" fillId="2" borderId="1"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0" fillId="6" borderId="0" xfId="0" applyFill="1" applyAlignment="1">
      <alignment horizontal="center"/>
    </xf>
    <xf numFmtId="3" fontId="2" fillId="6" borderId="1" xfId="0" applyNumberFormat="1" applyFont="1" applyFill="1" applyBorder="1" applyAlignment="1">
      <alignment horizontal="center" vertical="center"/>
    </xf>
    <xf numFmtId="0" fontId="0" fillId="0" borderId="3" xfId="0" applyBorder="1"/>
    <xf numFmtId="0" fontId="0" fillId="0" borderId="2" xfId="0" applyBorder="1" applyAlignment="1">
      <alignment horizontal="center" vertical="center"/>
    </xf>
    <xf numFmtId="0" fontId="0" fillId="0" borderId="3" xfId="0" applyBorder="1" applyAlignment="1">
      <alignment wrapText="1"/>
    </xf>
    <xf numFmtId="0" fontId="0" fillId="4" borderId="0" xfId="0" applyFill="1" applyAlignment="1">
      <alignment horizontal="center"/>
    </xf>
    <xf numFmtId="0" fontId="0" fillId="4" borderId="0" xfId="0" applyFill="1"/>
    <xf numFmtId="0" fontId="0" fillId="0" borderId="3" xfId="0" applyBorder="1" applyAlignment="1">
      <alignment vertical="center" wrapText="1"/>
    </xf>
    <xf numFmtId="0" fontId="8" fillId="2" borderId="0" xfId="0" applyFont="1" applyFill="1" applyAlignment="1">
      <alignment horizontal="center"/>
    </xf>
    <xf numFmtId="0" fontId="8" fillId="2" borderId="0" xfId="0" applyFont="1" applyFill="1"/>
    <xf numFmtId="0" fontId="0" fillId="5" borderId="0" xfId="0" applyFill="1"/>
    <xf numFmtId="0" fontId="1" fillId="0" borderId="0" xfId="0" applyFont="1" applyAlignment="1">
      <alignment wrapText="1"/>
    </xf>
    <xf numFmtId="0" fontId="0" fillId="0" borderId="0" xfId="0" applyAlignment="1">
      <alignment horizontal="left" wrapText="1" indent="1"/>
    </xf>
    <xf numFmtId="0" fontId="12" fillId="0" borderId="0" xfId="0" applyFont="1" applyAlignment="1">
      <alignment wrapText="1"/>
    </xf>
    <xf numFmtId="0" fontId="12" fillId="0" borderId="0" xfId="0" applyFont="1" applyAlignment="1">
      <alignment horizontal="left" wrapText="1"/>
    </xf>
    <xf numFmtId="0" fontId="3" fillId="3" borderId="1"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13" fillId="0" borderId="0" xfId="0" applyFont="1"/>
    <xf numFmtId="6" fontId="15" fillId="3" borderId="8" xfId="0" applyNumberFormat="1" applyFont="1" applyFill="1" applyBorder="1" applyAlignment="1" applyProtection="1">
      <alignment horizontal="center" vertical="center"/>
      <protection locked="0"/>
    </xf>
    <xf numFmtId="165" fontId="7" fillId="0" borderId="1" xfId="0" applyNumberFormat="1" applyFont="1" applyBorder="1" applyAlignment="1">
      <alignment horizontal="center" vertical="center"/>
    </xf>
    <xf numFmtId="0" fontId="4" fillId="0" borderId="1" xfId="0" applyFont="1" applyBorder="1" applyAlignment="1">
      <alignment horizontal="center" vertical="center"/>
    </xf>
    <xf numFmtId="164" fontId="3" fillId="0" borderId="1" xfId="0" applyNumberFormat="1" applyFont="1" applyBorder="1" applyAlignment="1">
      <alignment horizontal="center" vertical="center"/>
    </xf>
    <xf numFmtId="8" fontId="0" fillId="3" borderId="0" xfId="0" applyNumberFormat="1" applyFill="1" applyProtection="1">
      <protection locked="0"/>
    </xf>
    <xf numFmtId="0" fontId="14" fillId="0" borderId="0" xfId="0" applyFont="1"/>
    <xf numFmtId="164" fontId="14" fillId="0" borderId="0" xfId="0" applyNumberFormat="1" applyFont="1"/>
    <xf numFmtId="0" fontId="11" fillId="3"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wrapText="1"/>
    </xf>
    <xf numFmtId="0" fontId="1" fillId="0" borderId="4" xfId="0" applyFont="1" applyBorder="1"/>
    <xf numFmtId="0" fontId="0" fillId="0" borderId="0" xfId="0" applyAlignment="1">
      <alignment horizontal="left" indent="2"/>
    </xf>
    <xf numFmtId="0" fontId="0" fillId="0" borderId="1" xfId="0" applyBorder="1" applyAlignment="1">
      <alignment horizontal="center"/>
    </xf>
    <xf numFmtId="0" fontId="5" fillId="0" borderId="1" xfId="0" applyFont="1" applyBorder="1" applyAlignment="1">
      <alignment horizontal="center"/>
    </xf>
    <xf numFmtId="0" fontId="3" fillId="0" borderId="1" xfId="0" applyFont="1" applyBorder="1" applyAlignment="1">
      <alignment horizontal="center"/>
    </xf>
    <xf numFmtId="0" fontId="16" fillId="0" borderId="0" xfId="0" applyFont="1" applyAlignment="1">
      <alignment horizontal="center" vertical="center"/>
    </xf>
    <xf numFmtId="164" fontId="17" fillId="0" borderId="0" xfId="0" applyNumberFormat="1" applyFont="1" applyAlignment="1">
      <alignment horizontal="left"/>
    </xf>
    <xf numFmtId="0" fontId="5" fillId="0" borderId="0" xfId="0" applyFont="1"/>
    <xf numFmtId="0" fontId="11" fillId="0" borderId="0" xfId="0" applyFont="1" applyAlignment="1">
      <alignment horizontal="center" wrapText="1"/>
    </xf>
    <xf numFmtId="0" fontId="14" fillId="0" borderId="0" xfId="0" applyFont="1" applyAlignment="1">
      <alignment wrapText="1"/>
    </xf>
    <xf numFmtId="0" fontId="1" fillId="0" borderId="0" xfId="0" applyFont="1" applyAlignment="1">
      <alignment horizontal="center" wrapText="1"/>
    </xf>
    <xf numFmtId="0" fontId="11" fillId="0" borderId="0" xfId="0" applyFont="1"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9" fillId="0" borderId="1" xfId="1" applyBorder="1" applyAlignment="1">
      <alignment horizontal="left" vertical="center" wrapText="1"/>
    </xf>
    <xf numFmtId="0" fontId="18" fillId="0" borderId="0" xfId="0" applyFont="1" applyAlignment="1">
      <alignment horizontal="left"/>
    </xf>
    <xf numFmtId="0" fontId="12" fillId="0" borderId="0" xfId="0" applyFont="1" applyAlignment="1">
      <alignment horizontal="left"/>
    </xf>
    <xf numFmtId="0" fontId="12" fillId="0" borderId="0" xfId="0" applyFont="1" applyAlignment="1">
      <alignment horizontal="left" wrapText="1"/>
    </xf>
    <xf numFmtId="0" fontId="6" fillId="0" borderId="0" xfId="0" applyFont="1" applyAlignment="1">
      <alignment horizontal="left" wrapText="1"/>
    </xf>
    <xf numFmtId="0" fontId="6" fillId="0" borderId="6" xfId="0" applyFont="1" applyBorder="1" applyAlignment="1">
      <alignment horizontal="left" wrapText="1"/>
    </xf>
    <xf numFmtId="0" fontId="0" fillId="0" borderId="0" xfId="0" applyAlignment="1">
      <alignment horizontal="center" wrapText="1"/>
    </xf>
  </cellXfs>
  <cellStyles count="3">
    <cellStyle name="Hyperlink" xfId="1" builtinId="8"/>
    <cellStyle name="Normal" xfId="0" builtinId="0"/>
    <cellStyle name="Normal 2" xfId="2" xr:uid="{54CD0970-B68D-499D-99CD-C60A765E9160}"/>
  </cellStyles>
  <dxfs count="21">
    <dxf>
      <fill>
        <patternFill>
          <bgColor theme="1" tint="0.34998626667073579"/>
        </patternFill>
      </fill>
    </dxf>
    <dxf>
      <fill>
        <patternFill>
          <bgColor theme="1" tint="0.34998626667073579"/>
        </patternFill>
      </fill>
    </dxf>
    <dxf>
      <font>
        <b/>
        <i val="0"/>
      </font>
      <fill>
        <patternFill>
          <bgColor rgb="FFFF0000"/>
        </patternFill>
      </fill>
    </dxf>
    <dxf>
      <fill>
        <patternFill>
          <bgColor theme="1" tint="0.34998626667073579"/>
        </patternFill>
      </fill>
    </dxf>
    <dxf>
      <font>
        <b/>
        <i val="0"/>
      </font>
      <fill>
        <patternFill>
          <bgColor rgb="FFFF0000"/>
        </patternFill>
      </fill>
    </dxf>
    <dxf>
      <fill>
        <patternFill>
          <bgColor theme="1" tint="0.34998626667073579"/>
        </patternFill>
      </fill>
    </dxf>
    <dxf>
      <font>
        <b/>
        <i val="0"/>
      </font>
      <fill>
        <patternFill>
          <bgColor rgb="FFFF0000"/>
        </patternFill>
      </fill>
    </dxf>
    <dxf>
      <fill>
        <patternFill>
          <bgColor theme="1" tint="0.34998626667073579"/>
        </patternFill>
      </fill>
    </dxf>
    <dxf>
      <font>
        <b/>
        <i val="0"/>
      </font>
      <fill>
        <patternFill>
          <bgColor rgb="FFFF0000"/>
        </patternFill>
      </fill>
    </dxf>
    <dxf>
      <fill>
        <patternFill>
          <bgColor theme="1" tint="0.34998626667073579"/>
        </patternFill>
      </fill>
    </dxf>
    <dxf>
      <fill>
        <patternFill>
          <bgColor theme="1" tint="0.34998626667073579"/>
        </patternFill>
      </fill>
    </dxf>
    <dxf>
      <font>
        <b/>
        <i val="0"/>
      </font>
      <fill>
        <patternFill>
          <bgColor rgb="FFFF0000"/>
        </patternFill>
      </fill>
    </dxf>
    <dxf>
      <fill>
        <patternFill>
          <bgColor rgb="FFFFFF00"/>
        </patternFill>
      </fill>
    </dxf>
    <dxf>
      <fill>
        <patternFill>
          <bgColor theme="1" tint="0.34998626667073579"/>
        </patternFill>
      </fill>
    </dxf>
    <dxf>
      <fill>
        <patternFill>
          <bgColor rgb="FFFFFF00"/>
        </patternFill>
      </fill>
    </dxf>
    <dxf>
      <fill>
        <patternFill>
          <bgColor rgb="FFFFFF00"/>
        </patternFill>
      </fill>
    </dxf>
    <dxf>
      <fill>
        <patternFill>
          <bgColor theme="1" tint="0.34998626667073579"/>
        </patternFill>
      </fill>
    </dxf>
    <dxf>
      <font>
        <b val="0"/>
        <i val="0"/>
      </font>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311151</xdr:colOff>
      <xdr:row>19</xdr:row>
      <xdr:rowOff>76200</xdr:rowOff>
    </xdr:from>
    <xdr:to>
      <xdr:col>7</xdr:col>
      <xdr:colOff>425451</xdr:colOff>
      <xdr:row>20</xdr:row>
      <xdr:rowOff>132904</xdr:rowOff>
    </xdr:to>
    <xdr:pic>
      <xdr:nvPicPr>
        <xdr:cNvPr id="2" name="Picture 1">
          <a:extLst>
            <a:ext uri="{FF2B5EF4-FFF2-40B4-BE49-F238E27FC236}">
              <a16:creationId xmlns:a16="http://schemas.microsoft.com/office/drawing/2014/main" id="{67776874-D7A8-512A-79E6-0FB7952D85E3}"/>
            </a:ext>
          </a:extLst>
        </xdr:cNvPr>
        <xdr:cNvPicPr>
          <a:picLocks noChangeAspect="1"/>
        </xdr:cNvPicPr>
      </xdr:nvPicPr>
      <xdr:blipFill>
        <a:blip xmlns:r="http://schemas.openxmlformats.org/officeDocument/2006/relationships" r:embed="rId1"/>
        <a:stretch>
          <a:fillRect/>
        </a:stretch>
      </xdr:blipFill>
      <xdr:spPr>
        <a:xfrm>
          <a:off x="7016751" y="5099050"/>
          <a:ext cx="3162300" cy="609154"/>
        </a:xfrm>
        <a:prstGeom prst="rect">
          <a:avLst/>
        </a:prstGeom>
      </xdr:spPr>
    </xdr:pic>
    <xdr:clientData/>
  </xdr:twoCellAnchor>
  <xdr:twoCellAnchor editAs="oneCell">
    <xdr:from>
      <xdr:col>2</xdr:col>
      <xdr:colOff>323851</xdr:colOff>
      <xdr:row>23</xdr:row>
      <xdr:rowOff>60106</xdr:rowOff>
    </xdr:from>
    <xdr:to>
      <xdr:col>9</xdr:col>
      <xdr:colOff>387350</xdr:colOff>
      <xdr:row>24</xdr:row>
      <xdr:rowOff>222249</xdr:rowOff>
    </xdr:to>
    <xdr:pic>
      <xdr:nvPicPr>
        <xdr:cNvPr id="8" name="Picture 7">
          <a:extLst>
            <a:ext uri="{FF2B5EF4-FFF2-40B4-BE49-F238E27FC236}">
              <a16:creationId xmlns:a16="http://schemas.microsoft.com/office/drawing/2014/main" id="{BFBDC7EE-E784-AFEC-91CC-00262877DA1D}"/>
            </a:ext>
          </a:extLst>
        </xdr:cNvPr>
        <xdr:cNvPicPr>
          <a:picLocks noChangeAspect="1"/>
        </xdr:cNvPicPr>
      </xdr:nvPicPr>
      <xdr:blipFill>
        <a:blip xmlns:r="http://schemas.openxmlformats.org/officeDocument/2006/relationships" r:embed="rId2"/>
        <a:stretch>
          <a:fillRect/>
        </a:stretch>
      </xdr:blipFill>
      <xdr:spPr>
        <a:xfrm>
          <a:off x="7029451" y="6924456"/>
          <a:ext cx="4330699" cy="346293"/>
        </a:xfrm>
        <a:prstGeom prst="rect">
          <a:avLst/>
        </a:prstGeom>
      </xdr:spPr>
    </xdr:pic>
    <xdr:clientData/>
  </xdr:twoCellAnchor>
  <xdr:twoCellAnchor editAs="oneCell">
    <xdr:from>
      <xdr:col>1</xdr:col>
      <xdr:colOff>6381750</xdr:colOff>
      <xdr:row>15</xdr:row>
      <xdr:rowOff>14129</xdr:rowOff>
    </xdr:from>
    <xdr:to>
      <xdr:col>10</xdr:col>
      <xdr:colOff>44450</xdr:colOff>
      <xdr:row>16</xdr:row>
      <xdr:rowOff>12723</xdr:rowOff>
    </xdr:to>
    <xdr:pic>
      <xdr:nvPicPr>
        <xdr:cNvPr id="4" name="Picture 3">
          <a:extLst>
            <a:ext uri="{FF2B5EF4-FFF2-40B4-BE49-F238E27FC236}">
              <a16:creationId xmlns:a16="http://schemas.microsoft.com/office/drawing/2014/main" id="{815C76DD-0FD8-9C11-E225-D9109EE95C5D}"/>
            </a:ext>
          </a:extLst>
        </xdr:cNvPr>
        <xdr:cNvPicPr>
          <a:picLocks noChangeAspect="1"/>
        </xdr:cNvPicPr>
      </xdr:nvPicPr>
      <xdr:blipFill>
        <a:blip xmlns:r="http://schemas.openxmlformats.org/officeDocument/2006/relationships" r:embed="rId3"/>
        <a:stretch>
          <a:fillRect/>
        </a:stretch>
      </xdr:blipFill>
      <xdr:spPr>
        <a:xfrm>
          <a:off x="6699250" y="4300379"/>
          <a:ext cx="4927600" cy="366894"/>
        </a:xfrm>
        <a:prstGeom prst="rect">
          <a:avLst/>
        </a:prstGeom>
      </xdr:spPr>
    </xdr:pic>
    <xdr:clientData/>
  </xdr:twoCellAnchor>
  <xdr:twoCellAnchor editAs="oneCell">
    <xdr:from>
      <xdr:col>2</xdr:col>
      <xdr:colOff>146050</xdr:colOff>
      <xdr:row>29</xdr:row>
      <xdr:rowOff>146050</xdr:rowOff>
    </xdr:from>
    <xdr:to>
      <xdr:col>11</xdr:col>
      <xdr:colOff>497283</xdr:colOff>
      <xdr:row>31</xdr:row>
      <xdr:rowOff>165158</xdr:rowOff>
    </xdr:to>
    <xdr:pic>
      <xdr:nvPicPr>
        <xdr:cNvPr id="5" name="Picture 4">
          <a:extLst>
            <a:ext uri="{FF2B5EF4-FFF2-40B4-BE49-F238E27FC236}">
              <a16:creationId xmlns:a16="http://schemas.microsoft.com/office/drawing/2014/main" id="{FCFF1D02-6BCC-B168-22E2-CA9767EA7BE4}"/>
            </a:ext>
          </a:extLst>
        </xdr:cNvPr>
        <xdr:cNvPicPr>
          <a:picLocks noChangeAspect="1"/>
        </xdr:cNvPicPr>
      </xdr:nvPicPr>
      <xdr:blipFill>
        <a:blip xmlns:r="http://schemas.openxmlformats.org/officeDocument/2006/relationships" r:embed="rId4"/>
        <a:stretch>
          <a:fillRect/>
        </a:stretch>
      </xdr:blipFill>
      <xdr:spPr>
        <a:xfrm>
          <a:off x="6851650" y="8851900"/>
          <a:ext cx="5837633" cy="755708"/>
        </a:xfrm>
        <a:prstGeom prst="rect">
          <a:avLst/>
        </a:prstGeom>
      </xdr:spPr>
    </xdr:pic>
    <xdr:clientData/>
  </xdr:twoCellAnchor>
  <xdr:twoCellAnchor editAs="oneCell">
    <xdr:from>
      <xdr:col>2</xdr:col>
      <xdr:colOff>19051</xdr:colOff>
      <xdr:row>9</xdr:row>
      <xdr:rowOff>69851</xdr:rowOff>
    </xdr:from>
    <xdr:to>
      <xdr:col>11</xdr:col>
      <xdr:colOff>95251</xdr:colOff>
      <xdr:row>14</xdr:row>
      <xdr:rowOff>148150</xdr:rowOff>
    </xdr:to>
    <xdr:pic>
      <xdr:nvPicPr>
        <xdr:cNvPr id="7" name="Picture 6">
          <a:extLst>
            <a:ext uri="{FF2B5EF4-FFF2-40B4-BE49-F238E27FC236}">
              <a16:creationId xmlns:a16="http://schemas.microsoft.com/office/drawing/2014/main" id="{B3B34324-A82B-AB3B-9EE5-D4B4AA3A15D7}"/>
            </a:ext>
          </a:extLst>
        </xdr:cNvPr>
        <xdr:cNvPicPr>
          <a:picLocks noChangeAspect="1"/>
        </xdr:cNvPicPr>
      </xdr:nvPicPr>
      <xdr:blipFill>
        <a:blip xmlns:r="http://schemas.openxmlformats.org/officeDocument/2006/relationships" r:embed="rId5"/>
        <a:stretch>
          <a:fillRect/>
        </a:stretch>
      </xdr:blipFill>
      <xdr:spPr>
        <a:xfrm>
          <a:off x="6724651" y="2146301"/>
          <a:ext cx="5562600" cy="2103949"/>
        </a:xfrm>
        <a:prstGeom prst="rect">
          <a:avLst/>
        </a:prstGeom>
      </xdr:spPr>
    </xdr:pic>
    <xdr:clientData/>
  </xdr:twoCellAnchor>
  <xdr:twoCellAnchor editAs="oneCell">
    <xdr:from>
      <xdr:col>0</xdr:col>
      <xdr:colOff>146050</xdr:colOff>
      <xdr:row>0</xdr:row>
      <xdr:rowOff>0</xdr:rowOff>
    </xdr:from>
    <xdr:to>
      <xdr:col>1</xdr:col>
      <xdr:colOff>1682750</xdr:colOff>
      <xdr:row>2</xdr:row>
      <xdr:rowOff>140508</xdr:rowOff>
    </xdr:to>
    <xdr:pic>
      <xdr:nvPicPr>
        <xdr:cNvPr id="9" name="Picture 8">
          <a:extLst>
            <a:ext uri="{FF2B5EF4-FFF2-40B4-BE49-F238E27FC236}">
              <a16:creationId xmlns:a16="http://schemas.microsoft.com/office/drawing/2014/main" id="{7C26ACA3-C1B6-4A4D-AF4E-663E1ACED8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46050" y="0"/>
          <a:ext cx="1854200" cy="508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253997</xdr:colOff>
      <xdr:row>0</xdr:row>
      <xdr:rowOff>0</xdr:rowOff>
    </xdr:from>
    <xdr:to>
      <xdr:col>3</xdr:col>
      <xdr:colOff>1262942</xdr:colOff>
      <xdr:row>2</xdr:row>
      <xdr:rowOff>152939</xdr:rowOff>
    </xdr:to>
    <xdr:pic>
      <xdr:nvPicPr>
        <xdr:cNvPr id="2" name="Picture 1">
          <a:extLst>
            <a:ext uri="{FF2B5EF4-FFF2-40B4-BE49-F238E27FC236}">
              <a16:creationId xmlns:a16="http://schemas.microsoft.com/office/drawing/2014/main" id="{1F598709-6027-4F18-8E6B-54EA1737FA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997" y="0"/>
          <a:ext cx="2074334" cy="569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nhsemployers.org/system/files/2023-09/Transitional-ready-reckoner-23-update.xlsx" TargetMode="External"/></Relationships>
</file>

<file path=xl/worksheets/_rels/sheet3.xml.rels><?xml version="1.0" encoding="UTF-8" standalone="yes"?>
<Relationships xmlns="http://schemas.openxmlformats.org/package/2006/relationships"><Relationship Id="rId1" Type="http://schemas.openxmlformats.org/officeDocument/2006/relationships/image" Target="../media/image8.jpeg"/></Relationships>
</file>

<file path=xl/worksheets/_rels/sheet4.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4F497-CE03-468B-8582-1AA97705EA3D}">
  <sheetPr codeName="Sheet1"/>
  <dimension ref="B2:D37"/>
  <sheetViews>
    <sheetView topLeftCell="A6" workbookViewId="0">
      <selection activeCell="B15" sqref="B15"/>
    </sheetView>
  </sheetViews>
  <sheetFormatPr defaultRowHeight="15" x14ac:dyDescent="0.25"/>
  <cols>
    <col min="1" max="1" width="4.5703125" customWidth="1"/>
    <col min="2" max="2" width="91.42578125" style="8" customWidth="1"/>
  </cols>
  <sheetData>
    <row r="2" spans="2:4" x14ac:dyDescent="0.25">
      <c r="B2" s="55" t="s">
        <v>86</v>
      </c>
    </row>
    <row r="3" spans="2:4" ht="24.6" customHeight="1" x14ac:dyDescent="0.3">
      <c r="B3" s="54" t="s">
        <v>83</v>
      </c>
    </row>
    <row r="4" spans="2:4" x14ac:dyDescent="0.25">
      <c r="B4" s="56" t="s">
        <v>88</v>
      </c>
    </row>
    <row r="5" spans="2:4" x14ac:dyDescent="0.25">
      <c r="B5" s="28"/>
    </row>
    <row r="6" spans="2:4" ht="75" x14ac:dyDescent="0.25">
      <c r="B6" s="28" t="s">
        <v>85</v>
      </c>
    </row>
    <row r="8" spans="2:4" x14ac:dyDescent="0.25">
      <c r="B8" s="8" t="s">
        <v>87</v>
      </c>
      <c r="D8" s="3" t="s">
        <v>0</v>
      </c>
    </row>
    <row r="10" spans="2:4" x14ac:dyDescent="0.25">
      <c r="B10" s="30" t="s">
        <v>1</v>
      </c>
      <c r="D10" s="3"/>
    </row>
    <row r="11" spans="2:4" ht="45" x14ac:dyDescent="0.25">
      <c r="B11" s="29" t="s">
        <v>2</v>
      </c>
    </row>
    <row r="12" spans="2:4" ht="30" x14ac:dyDescent="0.25">
      <c r="B12" s="29" t="s">
        <v>3</v>
      </c>
    </row>
    <row r="13" spans="2:4" ht="30" x14ac:dyDescent="0.25">
      <c r="B13" s="29" t="s">
        <v>4</v>
      </c>
    </row>
    <row r="14" spans="2:4" ht="45" x14ac:dyDescent="0.25">
      <c r="B14" s="29" t="s">
        <v>5</v>
      </c>
    </row>
    <row r="15" spans="2:4" x14ac:dyDescent="0.25">
      <c r="B15" s="29"/>
    </row>
    <row r="16" spans="2:4" ht="30" x14ac:dyDescent="0.25">
      <c r="B16" s="29" t="s">
        <v>84</v>
      </c>
    </row>
    <row r="17" spans="2:4" x14ac:dyDescent="0.25">
      <c r="B17" s="29"/>
    </row>
    <row r="18" spans="2:4" x14ac:dyDescent="0.25">
      <c r="B18" s="31" t="s">
        <v>6</v>
      </c>
      <c r="D18" s="3"/>
    </row>
    <row r="19" spans="2:4" x14ac:dyDescent="0.25">
      <c r="B19" s="29"/>
    </row>
    <row r="20" spans="2:4" ht="45" x14ac:dyDescent="0.25">
      <c r="B20" s="29" t="s">
        <v>68</v>
      </c>
      <c r="D20" s="3"/>
    </row>
    <row r="21" spans="2:4" ht="30" x14ac:dyDescent="0.25">
      <c r="B21" s="29" t="s">
        <v>7</v>
      </c>
    </row>
    <row r="22" spans="2:4" ht="45" x14ac:dyDescent="0.25">
      <c r="B22" s="29" t="s">
        <v>8</v>
      </c>
    </row>
    <row r="23" spans="2:4" ht="45" x14ac:dyDescent="0.25">
      <c r="B23" s="29" t="s">
        <v>9</v>
      </c>
    </row>
    <row r="24" spans="2:4" x14ac:dyDescent="0.25">
      <c r="B24" s="29"/>
    </row>
    <row r="25" spans="2:4" ht="30" x14ac:dyDescent="0.25">
      <c r="B25" s="29" t="s">
        <v>10</v>
      </c>
      <c r="D25" s="3"/>
    </row>
    <row r="27" spans="2:4" ht="30" x14ac:dyDescent="0.25">
      <c r="B27" s="29" t="s">
        <v>75</v>
      </c>
    </row>
    <row r="28" spans="2:4" x14ac:dyDescent="0.25">
      <c r="B28" s="29"/>
    </row>
    <row r="29" spans="2:4" ht="30" x14ac:dyDescent="0.25">
      <c r="B29" s="29" t="s">
        <v>73</v>
      </c>
    </row>
    <row r="30" spans="2:4" ht="30" x14ac:dyDescent="0.25">
      <c r="B30" s="29" t="s">
        <v>72</v>
      </c>
    </row>
    <row r="31" spans="2:4" ht="45" x14ac:dyDescent="0.25">
      <c r="B31" s="29" t="s">
        <v>82</v>
      </c>
    </row>
    <row r="32" spans="2:4" ht="15.6" customHeight="1" x14ac:dyDescent="0.25">
      <c r="B32" s="29" t="s">
        <v>74</v>
      </c>
    </row>
    <row r="33" spans="2:2" x14ac:dyDescent="0.25">
      <c r="B33" s="29"/>
    </row>
    <row r="34" spans="2:2" ht="30" x14ac:dyDescent="0.25">
      <c r="B34" s="29" t="s">
        <v>81</v>
      </c>
    </row>
    <row r="35" spans="2:2" x14ac:dyDescent="0.25">
      <c r="B35" s="29"/>
    </row>
    <row r="36" spans="2:2" x14ac:dyDescent="0.25">
      <c r="B36" s="29"/>
    </row>
    <row r="37" spans="2:2" ht="30" x14ac:dyDescent="0.25">
      <c r="B37" s="29" t="s">
        <v>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690CE-CF16-4744-B813-96870F74E143}">
  <sheetPr codeName="Sheet2"/>
  <dimension ref="B2:S34"/>
  <sheetViews>
    <sheetView tabSelected="1" zoomScale="90" zoomScaleNormal="90" workbookViewId="0">
      <selection activeCell="C6" sqref="C6:C7"/>
    </sheetView>
  </sheetViews>
  <sheetFormatPr defaultColWidth="8.7109375" defaultRowHeight="15" x14ac:dyDescent="0.25"/>
  <cols>
    <col min="1" max="1" width="6.5703125" style="1" customWidth="1"/>
    <col min="2" max="2" width="8.7109375" style="1" hidden="1" customWidth="1"/>
    <col min="3" max="3" width="8.7109375" style="1" customWidth="1"/>
    <col min="4" max="4" width="37.140625" style="1" customWidth="1"/>
    <col min="5" max="10" width="12.7109375" style="1" customWidth="1"/>
    <col min="11" max="11" width="19" style="1" bestFit="1" customWidth="1"/>
    <col min="12" max="12" width="18.42578125" style="1" customWidth="1"/>
    <col min="13" max="13" width="10.5703125" style="1" bestFit="1" customWidth="1"/>
    <col min="14" max="14" width="10.5703125" style="1" customWidth="1"/>
    <col min="15" max="16384" width="8.7109375" style="1"/>
  </cols>
  <sheetData>
    <row r="2" spans="2:19" ht="18.75" x14ac:dyDescent="0.3">
      <c r="C2" s="57" t="s">
        <v>80</v>
      </c>
      <c r="D2" s="57"/>
      <c r="E2" s="57"/>
      <c r="F2" s="57"/>
      <c r="G2" s="57"/>
      <c r="H2" s="57"/>
      <c r="I2" s="57"/>
      <c r="J2" s="57"/>
      <c r="K2" s="57"/>
    </row>
    <row r="3" spans="2:19" ht="13.5" customHeight="1" x14ac:dyDescent="0.4">
      <c r="D3" s="9"/>
    </row>
    <row r="4" spans="2:19" ht="30" customHeight="1" x14ac:dyDescent="0.25">
      <c r="C4" s="43">
        <v>1</v>
      </c>
      <c r="D4" s="61" t="s">
        <v>12</v>
      </c>
      <c r="E4" s="61"/>
      <c r="F4" s="61"/>
      <c r="G4" s="61"/>
      <c r="H4" s="61"/>
      <c r="I4" s="61"/>
      <c r="J4" s="61"/>
      <c r="K4" s="42"/>
      <c r="L4"/>
    </row>
    <row r="5" spans="2:19" ht="18.75" x14ac:dyDescent="0.25">
      <c r="C5" s="44"/>
      <c r="D5"/>
      <c r="E5"/>
      <c r="F5"/>
      <c r="G5"/>
      <c r="H5"/>
      <c r="I5"/>
      <c r="J5"/>
      <c r="K5" s="51"/>
      <c r="L5"/>
    </row>
    <row r="6" spans="2:19" ht="44.1" customHeight="1" x14ac:dyDescent="0.25">
      <c r="B6" s="1" t="s">
        <v>14</v>
      </c>
      <c r="C6" s="43">
        <v>2</v>
      </c>
      <c r="D6" s="62" t="s">
        <v>65</v>
      </c>
      <c r="E6" s="62"/>
      <c r="F6" s="62"/>
      <c r="G6" s="62"/>
      <c r="H6" s="62"/>
      <c r="I6" s="62"/>
      <c r="J6" s="62"/>
      <c r="K6" s="42"/>
      <c r="L6" s="2" t="str">
        <f>IF(AND(K4="Yes",K6="Yes"),"Error, please check","")</f>
        <v/>
      </c>
    </row>
    <row r="7" spans="2:19" ht="18.75" x14ac:dyDescent="0.25">
      <c r="B7" s="1" t="s">
        <v>13</v>
      </c>
      <c r="C7" s="44"/>
      <c r="D7"/>
      <c r="E7"/>
      <c r="F7"/>
      <c r="G7"/>
      <c r="H7"/>
      <c r="I7"/>
      <c r="J7"/>
      <c r="K7" s="51"/>
      <c r="L7"/>
    </row>
    <row r="8" spans="2:19" ht="30" customHeight="1" x14ac:dyDescent="0.25">
      <c r="C8" s="43">
        <v>3</v>
      </c>
      <c r="D8" s="62" t="s">
        <v>76</v>
      </c>
      <c r="E8" s="62"/>
      <c r="F8" s="62"/>
      <c r="G8" s="62"/>
      <c r="H8" s="62"/>
      <c r="I8" s="62"/>
      <c r="J8" s="62"/>
      <c r="K8" s="42"/>
      <c r="L8" s="2" t="str">
        <f>IF(AND(K4="Yes",K8="Yes"),"Error, please check","")</f>
        <v/>
      </c>
    </row>
    <row r="9" spans="2:19" ht="18.75" x14ac:dyDescent="0.25">
      <c r="C9" s="44"/>
      <c r="D9"/>
      <c r="E9"/>
      <c r="F9"/>
      <c r="G9"/>
      <c r="H9"/>
      <c r="I9"/>
      <c r="J9"/>
      <c r="K9" s="51"/>
      <c r="L9"/>
    </row>
    <row r="10" spans="2:19" ht="30" customHeight="1" x14ac:dyDescent="0.25">
      <c r="C10" s="43">
        <v>4</v>
      </c>
      <c r="D10" s="62" t="s">
        <v>16</v>
      </c>
      <c r="E10" s="62"/>
      <c r="F10" s="62"/>
      <c r="G10" s="62"/>
      <c r="H10" s="62"/>
      <c r="I10" s="62"/>
      <c r="J10" s="62"/>
      <c r="K10" s="42"/>
      <c r="L10"/>
      <c r="N10" s="4"/>
    </row>
    <row r="11" spans="2:19" ht="18.75" x14ac:dyDescent="0.25">
      <c r="C11"/>
      <c r="D11"/>
      <c r="E11"/>
      <c r="F11"/>
      <c r="G11"/>
      <c r="H11"/>
      <c r="I11"/>
      <c r="J11"/>
      <c r="K11" s="51"/>
      <c r="L11"/>
    </row>
    <row r="12" spans="2:19" ht="30" customHeight="1" x14ac:dyDescent="0.25">
      <c r="C12" s="43">
        <v>5</v>
      </c>
      <c r="D12" s="63" t="s">
        <v>79</v>
      </c>
      <c r="E12" s="63"/>
      <c r="F12" s="63"/>
      <c r="G12" s="63"/>
      <c r="H12" s="63"/>
      <c r="I12" s="63"/>
      <c r="J12" s="63"/>
      <c r="K12" s="42"/>
      <c r="L12" s="2" t="str">
        <f>IF(AND(K4="No",K6="Yes",K8="Yes",K12&lt;&gt;""), "Please delete entry","")</f>
        <v/>
      </c>
    </row>
    <row r="13" spans="2:19" ht="18.75" x14ac:dyDescent="0.25">
      <c r="C13" s="44"/>
      <c r="D13"/>
      <c r="E13"/>
      <c r="F13"/>
      <c r="G13"/>
      <c r="H13"/>
      <c r="I13"/>
      <c r="J13"/>
      <c r="K13" s="51"/>
      <c r="L13"/>
    </row>
    <row r="14" spans="2:19" ht="30" customHeight="1" x14ac:dyDescent="0.25">
      <c r="C14" s="43">
        <v>6</v>
      </c>
      <c r="D14" s="62" t="s">
        <v>18</v>
      </c>
      <c r="E14" s="62"/>
      <c r="F14" s="62"/>
      <c r="G14" s="62"/>
      <c r="H14" s="62"/>
      <c r="I14" s="62"/>
      <c r="J14" s="62"/>
      <c r="K14" s="42"/>
      <c r="L14" s="2" t="str">
        <f>IF(AND(K8="No",K14&lt;&gt;""),"Please delete entry","")</f>
        <v/>
      </c>
      <c r="M14" s="33"/>
      <c r="N14" s="33"/>
      <c r="O14" s="33"/>
      <c r="P14" s="33"/>
      <c r="Q14" s="33"/>
      <c r="R14" s="33"/>
      <c r="S14" s="33"/>
    </row>
    <row r="15" spans="2:19" x14ac:dyDescent="0.25">
      <c r="C15"/>
      <c r="D15"/>
      <c r="E15"/>
      <c r="F15"/>
      <c r="G15"/>
      <c r="H15"/>
      <c r="I15"/>
      <c r="J15"/>
      <c r="K15"/>
      <c r="L15"/>
    </row>
    <row r="16" spans="2:19" x14ac:dyDescent="0.25">
      <c r="C16" s="65" t="str">
        <f>IF(AND(OR(AND(K4="Yes", K10="No", K12="No"),AND(K6="Yes", OR(AND(K8="No",K12="No"), AND(K8="Yes", K14="Yes")))),K16="",K18=""),"The doctor may be entitled to Section 1 protection. Please enter the cash floor value below.","")</f>
        <v/>
      </c>
      <c r="D16" s="65"/>
      <c r="E16" s="65"/>
      <c r="F16" s="65"/>
      <c r="G16" s="65"/>
      <c r="H16" s="65"/>
      <c r="I16"/>
      <c r="J16"/>
      <c r="K16" s="13" t="str">
        <f>IF(OR(K10="Yes", AND(K6="No",K4="No"), AND(K8="No", K12="Yes"),AND(K4="Yes",K12="Yes")),"The doctor is not pay protected", "")</f>
        <v/>
      </c>
      <c r="L16"/>
    </row>
    <row r="17" spans="3:15" x14ac:dyDescent="0.25">
      <c r="C17" s="65" t="str">
        <f>IF(AND(K6="Yes", K10="No", K8="Yes", K4="No", K14="No",K16=""), "The doctor may be entitled to Section 2 protection. Please enter the MN37 or MT59 scale point and banding below.", "")</f>
        <v/>
      </c>
      <c r="D17" s="65"/>
      <c r="E17" s="65"/>
      <c r="F17" s="65"/>
      <c r="G17" s="65"/>
      <c r="H17" s="65"/>
      <c r="I17"/>
      <c r="J17" s="69" t="str">
        <f>IFERROR(VLOOKUP('Eligibility grid reference only'!D19, 'Eligibility grid reference only'!B11:D14, MATCH("Reason", 'Eligibility grid reference only'!B11:D11, 0), FALSE),"")</f>
        <v/>
      </c>
      <c r="K17" s="69"/>
      <c r="L17" s="69"/>
    </row>
    <row r="18" spans="3:15" x14ac:dyDescent="0.25">
      <c r="C18"/>
      <c r="D18"/>
      <c r="E18"/>
      <c r="F18"/>
      <c r="G18"/>
      <c r="H18"/>
      <c r="I18"/>
      <c r="J18" s="45"/>
      <c r="K18" s="12"/>
      <c r="L18" s="45"/>
    </row>
    <row r="19" spans="3:15" x14ac:dyDescent="0.25">
      <c r="C19"/>
      <c r="D19"/>
      <c r="E19"/>
      <c r="F19"/>
      <c r="G19"/>
      <c r="H19"/>
      <c r="I19"/>
      <c r="J19"/>
      <c r="K19"/>
      <c r="L19"/>
    </row>
    <row r="20" spans="3:15" ht="15" customHeight="1" x14ac:dyDescent="0.25">
      <c r="C20" s="58">
        <v>7</v>
      </c>
      <c r="D20" s="46" t="s">
        <v>19</v>
      </c>
      <c r="E20" s="5"/>
      <c r="F20" s="5"/>
      <c r="G20" s="5"/>
      <c r="H20" s="5"/>
      <c r="I20" s="5"/>
      <c r="J20" s="5"/>
      <c r="K20" s="6"/>
      <c r="L20"/>
      <c r="M20"/>
      <c r="N20"/>
    </row>
    <row r="21" spans="3:15" ht="15" customHeight="1" x14ac:dyDescent="0.25">
      <c r="C21" s="58"/>
      <c r="D21" s="47" t="s">
        <v>20</v>
      </c>
      <c r="E21" s="3" t="s">
        <v>21</v>
      </c>
      <c r="F21" s="12" t="str">
        <f>IF(K8="Yes","N/A","")</f>
        <v/>
      </c>
      <c r="G21"/>
      <c r="I21" s="67" t="str">
        <f>IF(
   OR(
      AND(OR(C17&lt;&gt;"", K16&lt;&gt;""), E22&lt;&gt;""),
      AND(OR(C16&lt;&gt;"", K16&lt;&gt;""), K25&gt;0),
      AND(E22&gt;0, K25&gt;0)
   ),
   "Error - some data entered for incorrect section. Please remove",
   ""
)</f>
        <v/>
      </c>
      <c r="J21" s="67"/>
      <c r="K21" s="68"/>
      <c r="L21"/>
      <c r="M21"/>
      <c r="N21"/>
    </row>
    <row r="22" spans="3:15" ht="15" customHeight="1" x14ac:dyDescent="0.25">
      <c r="C22" s="58"/>
      <c r="D22"/>
      <c r="E22" s="39"/>
      <c r="I22" s="67"/>
      <c r="J22" s="67"/>
      <c r="K22" s="68"/>
      <c r="L22"/>
      <c r="M22"/>
      <c r="N22"/>
    </row>
    <row r="23" spans="3:15" ht="15" customHeight="1" x14ac:dyDescent="0.25">
      <c r="C23" s="58"/>
      <c r="D23"/>
      <c r="F23"/>
      <c r="K23" s="7"/>
      <c r="L23"/>
      <c r="M23"/>
      <c r="N23"/>
    </row>
    <row r="24" spans="3:15" ht="15" customHeight="1" x14ac:dyDescent="0.25">
      <c r="C24" s="58"/>
      <c r="D24" s="59" t="s">
        <v>22</v>
      </c>
      <c r="E24" s="48" t="s">
        <v>23</v>
      </c>
      <c r="F24" s="49" t="s">
        <v>24</v>
      </c>
      <c r="G24" s="50" t="s">
        <v>25</v>
      </c>
      <c r="H24" s="50" t="s">
        <v>26</v>
      </c>
      <c r="I24" s="49" t="s">
        <v>27</v>
      </c>
      <c r="J24" s="50" t="s">
        <v>28</v>
      </c>
      <c r="K24" s="50" t="s">
        <v>29</v>
      </c>
      <c r="L24" s="40" t="s">
        <v>69</v>
      </c>
      <c r="M24" s="40" t="s">
        <v>70</v>
      </c>
      <c r="N24" s="40" t="s">
        <v>71</v>
      </c>
    </row>
    <row r="25" spans="3:15" ht="15" customHeight="1" x14ac:dyDescent="0.25">
      <c r="C25" s="58"/>
      <c r="D25" s="60"/>
      <c r="E25" s="10"/>
      <c r="F25" s="32"/>
      <c r="G25" s="32"/>
      <c r="H25" s="36">
        <f>IF(E25="MT59",(INDEX('Scale points &amp; reference'!I11:N21,MATCH(F25,'Scale points &amp; reference'!H11:H21,0),MATCH(G25,'Scale points &amp; reference'!I10:N10,0))),(VLOOKUP(F25,'Scale points &amp; reference'!D11:E21,2,0)))</f>
        <v>0</v>
      </c>
      <c r="I25" s="32"/>
      <c r="J25" s="37">
        <f>VLOOKUP(I25,'Scale points &amp; reference'!B23:C32,2,0)</f>
        <v>0</v>
      </c>
      <c r="K25" s="38">
        <f>IFERROR(H25*J25,0)</f>
        <v>0</v>
      </c>
      <c r="L25" s="41">
        <f>IF(AND(E22&gt;0,I22="",K29&gt;0),E22-K29,0)</f>
        <v>0</v>
      </c>
      <c r="M25" s="41">
        <f>IF(AND(K25&gt;0,K29&gt;0, I22=""), SUM(K25-K29), 0)</f>
        <v>0</v>
      </c>
      <c r="N25" s="41">
        <f>IF(L25=0,M25,L25)</f>
        <v>0</v>
      </c>
    </row>
    <row r="26" spans="3:15" x14ac:dyDescent="0.25">
      <c r="I26" s="2" t="str">
        <f>IF(
   OR(
      AND(E25="MN37", OR(I25="FA", I25="FB", I25="FC")),
      AND(E25="MT59", OR(I25="1A", I25="1B", I25="1C", I25="2A", I25="2B"))
   ),
   "Error - check scale and banding",
   ""
)</f>
        <v/>
      </c>
      <c r="L26"/>
      <c r="M26"/>
      <c r="N26"/>
    </row>
    <row r="27" spans="3:15" ht="44.1" customHeight="1" x14ac:dyDescent="0.25">
      <c r="C27" s="66" t="s">
        <v>67</v>
      </c>
      <c r="D27" s="66"/>
      <c r="E27" s="66"/>
      <c r="F27" s="66"/>
      <c r="G27" s="66"/>
      <c r="H27" s="66"/>
      <c r="L27"/>
      <c r="M27"/>
      <c r="N27"/>
    </row>
    <row r="28" spans="3:15" x14ac:dyDescent="0.25">
      <c r="L28"/>
      <c r="M28"/>
      <c r="N28"/>
    </row>
    <row r="29" spans="3:15" ht="30" customHeight="1" x14ac:dyDescent="0.25">
      <c r="C29" s="43">
        <v>8</v>
      </c>
      <c r="D29" s="62" t="s">
        <v>66</v>
      </c>
      <c r="E29" s="62"/>
      <c r="F29" s="62"/>
      <c r="G29" s="62"/>
      <c r="H29" s="62"/>
      <c r="I29" s="62"/>
      <c r="J29" s="62"/>
      <c r="K29" s="35"/>
      <c r="L29"/>
      <c r="M29"/>
      <c r="N29"/>
    </row>
    <row r="31" spans="3:15" ht="15.75" x14ac:dyDescent="0.25">
      <c r="D31" s="53" t="s">
        <v>77</v>
      </c>
      <c r="E31" s="52" t="str">
        <f>IF(AND(K16="", I21="", N25&lt;&gt;0, (OR(C16&lt;&gt;"",C17&lt;&gt;""))),N25, "")</f>
        <v/>
      </c>
      <c r="F31"/>
      <c r="G31"/>
      <c r="H31"/>
      <c r="I31" s="2"/>
      <c r="J31"/>
      <c r="K31"/>
      <c r="L31"/>
      <c r="M31"/>
      <c r="N31"/>
      <c r="O31"/>
    </row>
    <row r="32" spans="3:15" x14ac:dyDescent="0.25">
      <c r="D32"/>
      <c r="E32"/>
      <c r="F32"/>
      <c r="G32"/>
      <c r="H32"/>
      <c r="I32"/>
      <c r="J32"/>
      <c r="K32"/>
      <c r="L32"/>
      <c r="M32"/>
      <c r="N32"/>
      <c r="O32"/>
    </row>
    <row r="33" spans="4:15" ht="17.25" x14ac:dyDescent="0.3">
      <c r="D33" s="53" t="s">
        <v>78</v>
      </c>
      <c r="E33" s="64" t="str">
        <f>IF(K33="",K34,K33)</f>
        <v/>
      </c>
      <c r="F33" s="64"/>
      <c r="G33" s="64"/>
      <c r="H33" s="64"/>
      <c r="I33" s="64"/>
      <c r="J33" s="64"/>
      <c r="K33" s="34" t="str">
        <f>IF(AND(OR(M25&gt;0, L25&gt;0),E31&gt;0,K16&lt;&gt;"The doctor is not pay protected",I31&lt;&gt;"Error - check scale and banding",E31&lt;&gt;"",(OR(C16&lt;&gt;"",C17&lt;&gt;""))),"This doctor should be pay protected","")</f>
        <v/>
      </c>
      <c r="L33"/>
      <c r="M33"/>
      <c r="N33"/>
      <c r="O33"/>
    </row>
    <row r="34" spans="4:15" x14ac:dyDescent="0.25">
      <c r="K34" s="34" t="str">
        <f>IF(OR(AND(OR(M25&gt;0, L25&gt;0),OR(E31&gt;0), (K16&lt;&gt;"The doctor is not pay protected")),I31="Error - check scale and banding",(AND(K16="",C16="",C17="")),E31="", ), "", "No protection - schedule 2 'new contract' pay applies")</f>
        <v/>
      </c>
    </row>
  </sheetData>
  <sheetProtection sheet="1" objects="1" scenarios="1"/>
  <protectedRanges>
    <protectedRange sqref="K29" name="Range3"/>
    <protectedRange sqref="I25" name="Range2"/>
    <protectedRange sqref="F25:G25" name="Range1"/>
  </protectedRanges>
  <mergeCells count="16">
    <mergeCell ref="E33:J33"/>
    <mergeCell ref="D29:J29"/>
    <mergeCell ref="C16:H16"/>
    <mergeCell ref="C17:H17"/>
    <mergeCell ref="C27:H27"/>
    <mergeCell ref="I21:K22"/>
    <mergeCell ref="J17:L17"/>
    <mergeCell ref="C2:K2"/>
    <mergeCell ref="C20:C25"/>
    <mergeCell ref="D24:D25"/>
    <mergeCell ref="D4:J4"/>
    <mergeCell ref="D6:J6"/>
    <mergeCell ref="D8:J8"/>
    <mergeCell ref="D10:J10"/>
    <mergeCell ref="D12:J12"/>
    <mergeCell ref="D14:J14"/>
  </mergeCells>
  <conditionalFormatting sqref="D21:G22">
    <cfRule type="expression" dxfId="20" priority="85">
      <formula>AND($K$8="Yes",$K$14="No")</formula>
    </cfRule>
    <cfRule type="expression" dxfId="19" priority="86">
      <formula>$K$10="Yes"</formula>
    </cfRule>
  </conditionalFormatting>
  <conditionalFormatting sqref="D20:K25">
    <cfRule type="expression" dxfId="18" priority="47" stopIfTrue="1">
      <formula>$K$16="The doctor is not pay protected"</formula>
    </cfRule>
  </conditionalFormatting>
  <conditionalFormatting sqref="D24:K25">
    <cfRule type="expression" dxfId="17" priority="69">
      <formula>$K$8="No"</formula>
    </cfRule>
    <cfRule type="expression" dxfId="16" priority="98" stopIfTrue="1">
      <formula>$C$16="The doctor may be entitled to Section 1 protection. Please enter the cash floor value below."</formula>
    </cfRule>
  </conditionalFormatting>
  <conditionalFormatting sqref="E22">
    <cfRule type="expression" dxfId="15" priority="100">
      <formula>$C$16="The doctor may be entitled to Section 1 protection.  Please enter the cash floor value below."</formula>
    </cfRule>
  </conditionalFormatting>
  <conditionalFormatting sqref="F25:G25 I25">
    <cfRule type="expression" dxfId="14" priority="99">
      <formula>$C$17="The doctor may be entitled to Section 2 protection. Please enter the MN37 or MT59 scale point and banding below."</formula>
    </cfRule>
  </conditionalFormatting>
  <conditionalFormatting sqref="G25">
    <cfRule type="expression" dxfId="13" priority="56">
      <formula>$E$25="MN37"</formula>
    </cfRule>
    <cfRule type="expression" dxfId="12" priority="101">
      <formula>$E$25="MT59"</formula>
    </cfRule>
  </conditionalFormatting>
  <conditionalFormatting sqref="K6">
    <cfRule type="expression" dxfId="11" priority="5">
      <formula>$L$6&lt;&gt;""</formula>
    </cfRule>
    <cfRule type="expression" dxfId="10" priority="45">
      <formula>$K$4="Yes"</formula>
    </cfRule>
  </conditionalFormatting>
  <conditionalFormatting sqref="K8 K12 K14 K10">
    <cfRule type="expression" dxfId="9" priority="18">
      <formula>AND($K$4="No", $K$6="No")</formula>
    </cfRule>
  </conditionalFormatting>
  <conditionalFormatting sqref="K8">
    <cfRule type="expression" dxfId="8" priority="4">
      <formula>$L$8&lt;&gt;""</formula>
    </cfRule>
    <cfRule type="expression" dxfId="7" priority="28">
      <formula>$K$4="Yes"</formula>
    </cfRule>
  </conditionalFormatting>
  <conditionalFormatting sqref="K10">
    <cfRule type="expression" dxfId="6" priority="94">
      <formula>$L$9&lt;&gt;""</formula>
    </cfRule>
  </conditionalFormatting>
  <conditionalFormatting sqref="K12 K14">
    <cfRule type="expression" dxfId="5" priority="19">
      <formula>$K$10="Yes"</formula>
    </cfRule>
  </conditionalFormatting>
  <conditionalFormatting sqref="K12">
    <cfRule type="expression" dxfId="4" priority="2">
      <formula>$L12&lt;&gt;""</formula>
    </cfRule>
    <cfRule type="expression" dxfId="3" priority="17">
      <formula>$K$8="Yes"</formula>
    </cfRule>
  </conditionalFormatting>
  <conditionalFormatting sqref="K14">
    <cfRule type="expression" dxfId="2" priority="1">
      <formula>$L14&lt;&gt;""</formula>
    </cfRule>
    <cfRule type="expression" dxfId="1" priority="22">
      <formula>$K$8="No"</formula>
    </cfRule>
    <cfRule type="expression" dxfId="0" priority="27">
      <formula>$K$4="Yes"</formula>
    </cfRule>
  </conditionalFormatting>
  <dataValidations count="2">
    <dataValidation type="list" allowBlank="1" showInputMessage="1" showErrorMessage="1" sqref="K4 K8" xr:uid="{70BDA480-3D53-4B79-ABAE-05CCFF0243CE}">
      <formula1>$B$6:$B$7</formula1>
    </dataValidation>
    <dataValidation type="list" allowBlank="1" showInputMessage="1" showErrorMessage="1" sqref="K6 K10 L22 K12 K14" xr:uid="{74CB32F3-735F-428E-8225-41D4E79D1616}">
      <formula1>$B$6:$B$8</formula1>
    </dataValidation>
  </dataValidations>
  <hyperlinks>
    <hyperlink ref="D12:J12" r:id="rId1" display="For Section 1 pay protection, have they reached their transitional end date as calculated on the transitional end date ready reckoner?" xr:uid="{F5B82B11-2FF4-4A0E-AED8-F9F49E75F016}"/>
  </hyperlinks>
  <pageMargins left="0.7" right="0.7" top="0.75" bottom="0.75" header="0.3" footer="0.3"/>
  <pageSetup paperSize="9" orientation="portrait" horizontalDpi="4294967293" verticalDpi="0" r:id="rId2"/>
  <ignoredErrors>
    <ignoredError sqref="E33" unlockedFormula="1"/>
  </ignoredError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ACFEB8D-3966-462C-AAD9-B2D24D2378EC}">
          <x14:formula1>
            <xm:f>'Scale points &amp; reference'!$B$24:$B$32</xm:f>
          </x14:formula1>
          <xm:sqref>I25</xm:sqref>
        </x14:dataValidation>
        <x14:dataValidation type="list" allowBlank="1" showInputMessage="1" showErrorMessage="1" xr:uid="{CDE4450F-034A-4B0D-8DBB-10D6F6268DB8}">
          <x14:formula1>
            <xm:f>'Scale points &amp; reference'!$B$34:$B$38</xm:f>
          </x14:formula1>
          <xm:sqref>G25</xm:sqref>
        </x14:dataValidation>
        <x14:dataValidation type="list" allowBlank="1" showInputMessage="1" showErrorMessage="1" xr:uid="{3E6F3C1F-8DEF-454B-B975-50DFF4100E71}">
          <x14:formula1>
            <xm:f>'Scale points &amp; reference'!$B$9:$B$10</xm:f>
          </x14:formula1>
          <xm:sqref>E25</xm:sqref>
        </x14:dataValidation>
        <x14:dataValidation type="list" allowBlank="1" showInputMessage="1" showErrorMessage="1" xr:uid="{FBA551BE-64F1-4FAC-ADE9-B46E7D458248}">
          <x14:formula1>
            <xm:f>'Scale points &amp; reference'!$D$11:$D$20</xm:f>
          </x14:formula1>
          <xm:sqref>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6476A-05D6-48DD-8122-EC18FFCFB5A2}">
  <sheetPr codeName="Sheet3"/>
  <dimension ref="B2:AE19"/>
  <sheetViews>
    <sheetView workbookViewId="0"/>
  </sheetViews>
  <sheetFormatPr defaultColWidth="8.7109375" defaultRowHeight="15" x14ac:dyDescent="0.25"/>
  <cols>
    <col min="1" max="1" width="3.7109375" customWidth="1"/>
    <col min="2" max="2" width="5" hidden="1" customWidth="1"/>
    <col min="3" max="3" width="4.85546875" customWidth="1"/>
    <col min="4" max="4" width="60" style="11" customWidth="1"/>
    <col min="5" max="5" width="9.42578125" style="12" customWidth="1"/>
    <col min="6" max="14" width="9.42578125" customWidth="1"/>
    <col min="15" max="17" width="2.140625" bestFit="1" customWidth="1"/>
    <col min="18" max="22" width="2.140625" customWidth="1"/>
    <col min="23" max="23" width="2.140625" bestFit="1" customWidth="1"/>
    <col min="24" max="35" width="2.140625" customWidth="1"/>
    <col min="39" max="47" width="2.140625" bestFit="1" customWidth="1"/>
  </cols>
  <sheetData>
    <row r="2" spans="2:31" x14ac:dyDescent="0.25">
      <c r="AE2" s="19"/>
    </row>
    <row r="3" spans="2:31" x14ac:dyDescent="0.25">
      <c r="C3" s="20">
        <v>1</v>
      </c>
      <c r="D3" s="19" t="s">
        <v>12</v>
      </c>
      <c r="E3" s="12" t="s">
        <v>33</v>
      </c>
      <c r="F3" t="s">
        <v>33</v>
      </c>
      <c r="G3" t="s">
        <v>33</v>
      </c>
      <c r="H3" t="s">
        <v>34</v>
      </c>
      <c r="I3" t="s">
        <v>34</v>
      </c>
      <c r="J3" t="s">
        <v>34</v>
      </c>
      <c r="K3" t="s">
        <v>34</v>
      </c>
      <c r="L3" t="s">
        <v>34</v>
      </c>
      <c r="M3" t="s">
        <v>34</v>
      </c>
      <c r="N3" t="s">
        <v>34</v>
      </c>
    </row>
    <row r="4" spans="2:31" ht="45" x14ac:dyDescent="0.25">
      <c r="C4" s="20">
        <v>2</v>
      </c>
      <c r="D4" s="21" t="s">
        <v>35</v>
      </c>
      <c r="E4" s="22" t="s">
        <v>36</v>
      </c>
      <c r="F4" s="23" t="s">
        <v>36</v>
      </c>
      <c r="G4" s="23" t="s">
        <v>36</v>
      </c>
      <c r="H4" t="s">
        <v>33</v>
      </c>
      <c r="I4" t="s">
        <v>33</v>
      </c>
      <c r="J4" t="s">
        <v>33</v>
      </c>
      <c r="K4" t="s">
        <v>33</v>
      </c>
      <c r="L4" t="s">
        <v>33</v>
      </c>
      <c r="M4" t="s">
        <v>33</v>
      </c>
      <c r="N4" t="s">
        <v>34</v>
      </c>
    </row>
    <row r="5" spans="2:31" ht="60" x14ac:dyDescent="0.25">
      <c r="C5" s="20">
        <v>3</v>
      </c>
      <c r="D5" s="21" t="s">
        <v>15</v>
      </c>
      <c r="E5" s="22" t="s">
        <v>36</v>
      </c>
      <c r="F5" s="23" t="s">
        <v>36</v>
      </c>
      <c r="G5" s="23" t="s">
        <v>36</v>
      </c>
      <c r="H5" t="s">
        <v>33</v>
      </c>
      <c r="I5" t="s">
        <v>33</v>
      </c>
      <c r="J5" t="s">
        <v>33</v>
      </c>
      <c r="K5" t="s">
        <v>34</v>
      </c>
      <c r="L5" t="s">
        <v>34</v>
      </c>
      <c r="M5" t="s">
        <v>34</v>
      </c>
      <c r="N5" s="23" t="s">
        <v>36</v>
      </c>
    </row>
    <row r="6" spans="2:31" ht="30" x14ac:dyDescent="0.25">
      <c r="C6" s="20">
        <v>4</v>
      </c>
      <c r="D6" s="24" t="s">
        <v>16</v>
      </c>
      <c r="E6" s="12" t="s">
        <v>34</v>
      </c>
      <c r="F6" s="2" t="s">
        <v>33</v>
      </c>
      <c r="G6" t="s">
        <v>34</v>
      </c>
      <c r="H6" s="2" t="s">
        <v>33</v>
      </c>
      <c r="I6" t="s">
        <v>34</v>
      </c>
      <c r="J6" t="s">
        <v>34</v>
      </c>
      <c r="K6" s="2" t="s">
        <v>33</v>
      </c>
      <c r="L6" t="s">
        <v>34</v>
      </c>
      <c r="M6" t="s">
        <v>34</v>
      </c>
      <c r="N6" s="23" t="s">
        <v>36</v>
      </c>
    </row>
    <row r="7" spans="2:31" ht="30" x14ac:dyDescent="0.25">
      <c r="C7" s="20">
        <v>5</v>
      </c>
      <c r="D7" s="24" t="s">
        <v>17</v>
      </c>
      <c r="E7" s="12" t="s">
        <v>34</v>
      </c>
      <c r="F7" s="23" t="s">
        <v>36</v>
      </c>
      <c r="G7" t="s">
        <v>33</v>
      </c>
      <c r="H7" s="23" t="s">
        <v>36</v>
      </c>
      <c r="I7" s="23" t="s">
        <v>36</v>
      </c>
      <c r="J7" s="23" t="s">
        <v>36</v>
      </c>
      <c r="K7" s="23" t="s">
        <v>36</v>
      </c>
      <c r="L7" t="s">
        <v>34</v>
      </c>
      <c r="M7" t="s">
        <v>33</v>
      </c>
      <c r="N7" s="23" t="s">
        <v>36</v>
      </c>
    </row>
    <row r="8" spans="2:31" ht="30" x14ac:dyDescent="0.25">
      <c r="C8" s="20">
        <v>6</v>
      </c>
      <c r="D8" s="24" t="s">
        <v>18</v>
      </c>
      <c r="E8" s="22" t="s">
        <v>36</v>
      </c>
      <c r="F8" s="23" t="s">
        <v>36</v>
      </c>
      <c r="G8" s="23" t="s">
        <v>36</v>
      </c>
      <c r="H8" s="23" t="s">
        <v>36</v>
      </c>
      <c r="I8" t="s">
        <v>33</v>
      </c>
      <c r="J8" t="s">
        <v>34</v>
      </c>
      <c r="K8" s="23" t="s">
        <v>36</v>
      </c>
      <c r="L8" s="23" t="s">
        <v>36</v>
      </c>
      <c r="M8" s="23" t="s">
        <v>36</v>
      </c>
      <c r="N8" s="23" t="s">
        <v>36</v>
      </c>
    </row>
    <row r="9" spans="2:31" x14ac:dyDescent="0.25">
      <c r="E9" s="25" t="s">
        <v>37</v>
      </c>
      <c r="F9" s="2" t="s">
        <v>38</v>
      </c>
      <c r="G9" s="2" t="s">
        <v>39</v>
      </c>
      <c r="H9" s="2" t="s">
        <v>38</v>
      </c>
      <c r="I9" s="26" t="s">
        <v>37</v>
      </c>
      <c r="J9" s="27" t="s">
        <v>40</v>
      </c>
      <c r="K9" s="2" t="s">
        <v>38</v>
      </c>
      <c r="L9" s="26" t="s">
        <v>37</v>
      </c>
      <c r="M9" s="2" t="s">
        <v>39</v>
      </c>
      <c r="N9" s="2" t="s">
        <v>41</v>
      </c>
    </row>
    <row r="11" spans="2:31" x14ac:dyDescent="0.25">
      <c r="B11" s="12" t="s">
        <v>42</v>
      </c>
      <c r="D11" s="11" t="s">
        <v>43</v>
      </c>
    </row>
    <row r="12" spans="2:31" x14ac:dyDescent="0.25">
      <c r="B12" s="12">
        <v>11</v>
      </c>
      <c r="C12" s="12" t="s">
        <v>44</v>
      </c>
      <c r="D12" s="11" t="s">
        <v>45</v>
      </c>
    </row>
    <row r="13" spans="2:31" ht="30" x14ac:dyDescent="0.25">
      <c r="B13" s="12">
        <v>1</v>
      </c>
      <c r="C13" s="12" t="s">
        <v>46</v>
      </c>
      <c r="D13" s="11" t="s">
        <v>47</v>
      </c>
    </row>
    <row r="14" spans="2:31" ht="30" x14ac:dyDescent="0.25">
      <c r="B14" s="12">
        <v>111</v>
      </c>
      <c r="C14" s="12" t="s">
        <v>48</v>
      </c>
      <c r="D14" s="11" t="s">
        <v>49</v>
      </c>
    </row>
    <row r="16" spans="2:31" x14ac:dyDescent="0.25">
      <c r="D16" s="11" t="str">
        <f>IF('Sch15 PP assessment template'!K10="Yes",11,"")</f>
        <v/>
      </c>
      <c r="G16" s="12"/>
    </row>
    <row r="17" spans="4:4" x14ac:dyDescent="0.25">
      <c r="D17" s="11" t="str">
        <f>IF(AND('Sch15 PP assessment template'!K6="No",'Sch15 PP assessment template'!K4="No"),111,"")</f>
        <v/>
      </c>
    </row>
    <row r="18" spans="4:4" x14ac:dyDescent="0.25">
      <c r="D18" s="11" t="str">
        <f>IF(AND(OR(AND('Sch15 PP assessment template'!K6="Yes",'Sch15 PP assessment template'!K8="No"),'Sch15 PP assessment template'!K4="YES"),'Sch15 PP assessment template'!K12="Yes"),1,"")</f>
        <v/>
      </c>
    </row>
    <row r="19" spans="4:4" x14ac:dyDescent="0.25">
      <c r="D19" s="11">
        <f>MAX(D16:D18)</f>
        <v>0</v>
      </c>
    </row>
  </sheetData>
  <sheetProtection sheet="1" objects="1" scenarios="1"/>
  <pageMargins left="0.7" right="0.7" top="0.75" bottom="0.75" header="0.3" footer="0.3"/>
  <pictur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9B427-514B-4F03-BD11-A454EF04717D}">
  <sheetPr codeName="Sheet4"/>
  <dimension ref="B8:N38"/>
  <sheetViews>
    <sheetView zoomScaleNormal="100" workbookViewId="0"/>
  </sheetViews>
  <sheetFormatPr defaultColWidth="8.7109375" defaultRowHeight="15" x14ac:dyDescent="0.25"/>
  <cols>
    <col min="2" max="2" width="0" hidden="1" customWidth="1"/>
    <col min="3" max="3" width="0" style="11" hidden="1" customWidth="1"/>
    <col min="4" max="4" width="10.5703125" style="12" bestFit="1" customWidth="1"/>
    <col min="14" max="14" width="0" hidden="1" customWidth="1"/>
  </cols>
  <sheetData>
    <row r="8" spans="2:14" x14ac:dyDescent="0.25">
      <c r="D8" s="12" t="s">
        <v>50</v>
      </c>
    </row>
    <row r="9" spans="2:14" x14ac:dyDescent="0.25">
      <c r="B9" s="12" t="s">
        <v>51</v>
      </c>
    </row>
    <row r="10" spans="2:14" x14ac:dyDescent="0.25">
      <c r="B10" t="s">
        <v>30</v>
      </c>
      <c r="D10" s="13" t="s">
        <v>51</v>
      </c>
      <c r="H10" s="3" t="s">
        <v>30</v>
      </c>
      <c r="I10" t="s">
        <v>52</v>
      </c>
      <c r="J10" t="s">
        <v>53</v>
      </c>
      <c r="K10" t="s">
        <v>31</v>
      </c>
      <c r="L10" t="s">
        <v>54</v>
      </c>
      <c r="M10" t="s">
        <v>55</v>
      </c>
    </row>
    <row r="11" spans="2:14" x14ac:dyDescent="0.25">
      <c r="D11" s="12" t="s">
        <v>56</v>
      </c>
      <c r="E11" s="14">
        <v>44170</v>
      </c>
      <c r="H11" t="s">
        <v>56</v>
      </c>
      <c r="I11" s="14">
        <v>22085</v>
      </c>
      <c r="J11" s="14">
        <v>26502</v>
      </c>
      <c r="K11" s="14">
        <v>30919</v>
      </c>
      <c r="L11" s="14">
        <v>35336</v>
      </c>
      <c r="M11" s="14">
        <v>39753</v>
      </c>
      <c r="N11" s="15">
        <v>0</v>
      </c>
    </row>
    <row r="12" spans="2:14" x14ac:dyDescent="0.25">
      <c r="D12" s="12">
        <v>1</v>
      </c>
      <c r="E12" s="14">
        <v>46675</v>
      </c>
      <c r="H12">
        <v>1</v>
      </c>
      <c r="I12" s="14">
        <v>23338</v>
      </c>
      <c r="J12" s="14">
        <v>28005</v>
      </c>
      <c r="K12" s="14">
        <v>32673</v>
      </c>
      <c r="L12" s="14">
        <v>37340</v>
      </c>
      <c r="M12" s="14">
        <v>42008</v>
      </c>
      <c r="N12" s="15">
        <v>0</v>
      </c>
    </row>
    <row r="13" spans="2:14" x14ac:dyDescent="0.25">
      <c r="D13" s="12">
        <v>2</v>
      </c>
      <c r="E13" s="14">
        <v>50175</v>
      </c>
      <c r="H13">
        <v>2</v>
      </c>
      <c r="I13" s="14">
        <v>25088</v>
      </c>
      <c r="J13" s="14">
        <v>30105</v>
      </c>
      <c r="K13" s="14">
        <v>35123</v>
      </c>
      <c r="L13" s="14">
        <v>40140</v>
      </c>
      <c r="M13" s="14">
        <v>45158</v>
      </c>
      <c r="N13" s="15">
        <v>0</v>
      </c>
    </row>
    <row r="14" spans="2:14" x14ac:dyDescent="0.25">
      <c r="D14" s="12">
        <v>3</v>
      </c>
      <c r="E14" s="14">
        <v>52291</v>
      </c>
      <c r="H14">
        <v>3</v>
      </c>
      <c r="I14" s="14">
        <v>26146</v>
      </c>
      <c r="J14" s="14">
        <v>31375</v>
      </c>
      <c r="K14" s="14">
        <v>36604</v>
      </c>
      <c r="L14" s="14">
        <v>41833</v>
      </c>
      <c r="M14" s="14">
        <v>47062</v>
      </c>
      <c r="N14" s="16">
        <v>0</v>
      </c>
    </row>
    <row r="15" spans="2:14" x14ac:dyDescent="0.25">
      <c r="D15" s="12">
        <v>4</v>
      </c>
      <c r="E15" s="14">
        <v>54843</v>
      </c>
      <c r="H15">
        <v>4</v>
      </c>
      <c r="I15" s="14">
        <v>27422</v>
      </c>
      <c r="J15" s="14">
        <v>32906</v>
      </c>
      <c r="K15" s="14">
        <v>38390</v>
      </c>
      <c r="L15" s="14">
        <v>43874</v>
      </c>
      <c r="M15" s="14">
        <v>49359</v>
      </c>
      <c r="N15" s="16">
        <v>0</v>
      </c>
    </row>
    <row r="16" spans="2:14" x14ac:dyDescent="0.25">
      <c r="D16" s="12">
        <v>5</v>
      </c>
      <c r="E16" s="14">
        <v>57397</v>
      </c>
      <c r="H16">
        <v>5</v>
      </c>
      <c r="I16" s="14">
        <v>28699</v>
      </c>
      <c r="J16" s="14">
        <v>34438</v>
      </c>
      <c r="K16" s="14">
        <v>40178</v>
      </c>
      <c r="L16" s="14">
        <v>45918</v>
      </c>
      <c r="M16" s="14">
        <v>51657</v>
      </c>
      <c r="N16" s="16">
        <v>0</v>
      </c>
    </row>
    <row r="17" spans="2:14" x14ac:dyDescent="0.25">
      <c r="D17" s="12">
        <v>6</v>
      </c>
      <c r="E17" s="14">
        <v>59950</v>
      </c>
      <c r="H17">
        <v>6</v>
      </c>
      <c r="I17" s="14">
        <v>29975</v>
      </c>
      <c r="J17" s="14">
        <v>35970</v>
      </c>
      <c r="K17" s="14">
        <v>41965</v>
      </c>
      <c r="L17" s="14">
        <v>47960</v>
      </c>
      <c r="M17" s="14">
        <v>53955</v>
      </c>
      <c r="N17" s="16">
        <v>0</v>
      </c>
    </row>
    <row r="18" spans="2:14" x14ac:dyDescent="0.25">
      <c r="D18" s="12">
        <v>7</v>
      </c>
      <c r="E18" s="14">
        <v>62502</v>
      </c>
      <c r="H18">
        <v>7</v>
      </c>
      <c r="I18" s="14">
        <v>31251</v>
      </c>
      <c r="J18" s="14">
        <v>37501</v>
      </c>
      <c r="K18" s="14">
        <v>43751</v>
      </c>
      <c r="L18" s="14">
        <v>50002</v>
      </c>
      <c r="M18" s="14">
        <v>56252</v>
      </c>
      <c r="N18" s="16">
        <v>0</v>
      </c>
    </row>
    <row r="19" spans="2:14" x14ac:dyDescent="0.25">
      <c r="D19" s="12">
        <v>8</v>
      </c>
      <c r="E19" s="14">
        <v>65056</v>
      </c>
      <c r="H19">
        <v>8</v>
      </c>
      <c r="I19" s="14">
        <v>32528</v>
      </c>
      <c r="J19" s="14">
        <v>39034</v>
      </c>
      <c r="K19" s="14">
        <v>45539</v>
      </c>
      <c r="L19" s="14">
        <v>52045</v>
      </c>
      <c r="M19" s="14">
        <v>58550</v>
      </c>
      <c r="N19" s="16">
        <v>0</v>
      </c>
    </row>
    <row r="20" spans="2:14" x14ac:dyDescent="0.25">
      <c r="D20" s="12">
        <v>9</v>
      </c>
      <c r="E20" s="14">
        <v>67610</v>
      </c>
      <c r="H20">
        <v>9</v>
      </c>
      <c r="I20" s="14">
        <v>33805</v>
      </c>
      <c r="J20" s="14">
        <v>40566</v>
      </c>
      <c r="K20" s="14">
        <v>47327</v>
      </c>
      <c r="L20" s="14">
        <v>54088</v>
      </c>
      <c r="M20" s="14">
        <v>60849</v>
      </c>
      <c r="N20" s="16">
        <v>0</v>
      </c>
    </row>
    <row r="21" spans="2:14" hidden="1" x14ac:dyDescent="0.25">
      <c r="D21" s="17">
        <v>0</v>
      </c>
      <c r="E21" s="18">
        <v>0</v>
      </c>
      <c r="H21" s="17">
        <v>0</v>
      </c>
      <c r="I21" s="18">
        <v>0</v>
      </c>
      <c r="J21" s="18">
        <v>0</v>
      </c>
      <c r="K21" s="18">
        <v>0</v>
      </c>
      <c r="L21" s="18">
        <v>0</v>
      </c>
      <c r="M21" s="18">
        <v>0</v>
      </c>
      <c r="N21" s="16">
        <v>0</v>
      </c>
    </row>
    <row r="22" spans="2:14" x14ac:dyDescent="0.25">
      <c r="E22" s="12"/>
    </row>
    <row r="23" spans="2:14" x14ac:dyDescent="0.25">
      <c r="B23">
        <v>0</v>
      </c>
      <c r="C23" s="11">
        <v>0</v>
      </c>
    </row>
    <row r="24" spans="2:14" x14ac:dyDescent="0.25">
      <c r="B24" t="s">
        <v>57</v>
      </c>
      <c r="C24">
        <v>1.5</v>
      </c>
    </row>
    <row r="25" spans="2:14" x14ac:dyDescent="0.25">
      <c r="B25" t="s">
        <v>58</v>
      </c>
      <c r="C25">
        <v>1.4</v>
      </c>
    </row>
    <row r="26" spans="2:14" x14ac:dyDescent="0.25">
      <c r="B26" t="s">
        <v>59</v>
      </c>
      <c r="C26">
        <v>1.2</v>
      </c>
    </row>
    <row r="27" spans="2:14" x14ac:dyDescent="0.25">
      <c r="B27" t="s">
        <v>60</v>
      </c>
      <c r="C27">
        <v>1.8</v>
      </c>
    </row>
    <row r="28" spans="2:14" x14ac:dyDescent="0.25">
      <c r="B28" t="s">
        <v>61</v>
      </c>
      <c r="C28">
        <v>1.5</v>
      </c>
    </row>
    <row r="29" spans="2:14" x14ac:dyDescent="0.25">
      <c r="B29" t="s">
        <v>62</v>
      </c>
      <c r="C29">
        <v>1</v>
      </c>
    </row>
    <row r="30" spans="2:14" x14ac:dyDescent="0.25">
      <c r="B30" t="s">
        <v>63</v>
      </c>
      <c r="C30">
        <v>1.5</v>
      </c>
    </row>
    <row r="31" spans="2:14" x14ac:dyDescent="0.25">
      <c r="B31" t="s">
        <v>32</v>
      </c>
      <c r="C31">
        <v>1.4</v>
      </c>
    </row>
    <row r="32" spans="2:14" x14ac:dyDescent="0.25">
      <c r="B32" t="s">
        <v>64</v>
      </c>
      <c r="C32">
        <v>1.2</v>
      </c>
    </row>
    <row r="34" spans="2:2" x14ac:dyDescent="0.25">
      <c r="B34" t="s">
        <v>52</v>
      </c>
    </row>
    <row r="35" spans="2:2" x14ac:dyDescent="0.25">
      <c r="B35" t="s">
        <v>53</v>
      </c>
    </row>
    <row r="36" spans="2:2" x14ac:dyDescent="0.25">
      <c r="B36" t="s">
        <v>31</v>
      </c>
    </row>
    <row r="37" spans="2:2" x14ac:dyDescent="0.25">
      <c r="B37" t="s">
        <v>54</v>
      </c>
    </row>
    <row r="38" spans="2:2" x14ac:dyDescent="0.25">
      <c r="B38" t="s">
        <v>55</v>
      </c>
    </row>
  </sheetData>
  <sheetProtection sheet="1" objects="1" scenarios="1"/>
  <phoneticPr fontId="9" type="noConversion"/>
  <pageMargins left="0.7" right="0.7" top="0.75" bottom="0.75" header="0.3" footer="0.3"/>
  <pageSetup paperSize="9" orientation="portrait" horizontalDpi="4294967293" verticalDpi="0" r:id="rId1"/>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FD0CFF71803141AE3E6E3CB90CA45B" ma:contentTypeVersion="22" ma:contentTypeDescription="Create a new document." ma:contentTypeScope="" ma:versionID="694e01d71e762a6d6b0915636bdff53f">
  <xsd:schema xmlns:xsd="http://www.w3.org/2001/XMLSchema" xmlns:xs="http://www.w3.org/2001/XMLSchema" xmlns:p="http://schemas.microsoft.com/office/2006/metadata/properties" xmlns:ns2="156bd7d7-5171-407e-b4b1-07f5c6674729" xmlns:ns3="cd83aa4d-cc96-43d8-8fa6-7417656749ce" targetNamespace="http://schemas.microsoft.com/office/2006/metadata/properties" ma:root="true" ma:fieldsID="eea812621aba6319ee029179c61e8c65" ns2:_="" ns3:_="">
    <xsd:import namespace="156bd7d7-5171-407e-b4b1-07f5c6674729"/>
    <xsd:import namespace="cd83aa4d-cc96-43d8-8fa6-7417656749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Dealtwith_x003f_" minOccurs="0"/>
                <xsd:element ref="ns2:MediaLengthInSeconds" minOccurs="0"/>
                <xsd:element ref="ns2:Notes" minOccurs="0"/>
                <xsd:element ref="ns2:MediaServiceObjectDetectorVersions" minOccurs="0"/>
                <xsd:element ref="ns2:lcf76f155ced4ddcb4097134ff3c332f" minOccurs="0"/>
                <xsd:element ref="ns3:TaxCatchAll"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bd7d7-5171-407e-b4b1-07f5c6674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ealtwith_x003f_" ma:index="20" nillable="true" ma:displayName="Dealt with?" ma:default="0" ma:format="Dropdown" ma:internalName="Dealtwith_x003f_">
      <xsd:simpleType>
        <xsd:restriction base="dms:Boolean"/>
      </xsd:simpleType>
    </xsd:element>
    <xsd:element name="MediaLengthInSeconds" ma:index="21" nillable="true" ma:displayName="MediaLengthInSeconds" ma:hidden="true" ma:internalName="MediaLengthInSeconds" ma:readOnly="true">
      <xsd:simpleType>
        <xsd:restriction base="dms:Unknown"/>
      </xsd:simpleType>
    </xsd:element>
    <xsd:element name="Notes" ma:index="22" nillable="true" ma:displayName="Notes" ma:description="Description of document" ma:format="Dropdown" ma:internalName="Notes">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9f334ec-5907-4406-9c20-eeaa5f585b82"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83aa4d-cc96-43d8-8fa6-7417656749c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bc9de8e7-4739-4fdc-84cb-b714dde59a07}" ma:internalName="TaxCatchAll" ma:showField="CatchAllData" ma:web="cd83aa4d-cc96-43d8-8fa6-7417656749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 xmlns="156bd7d7-5171-407e-b4b1-07f5c6674729" xsi:nil="true"/>
    <TaxCatchAll xmlns="cd83aa4d-cc96-43d8-8fa6-7417656749ce" xsi:nil="true"/>
    <lcf76f155ced4ddcb4097134ff3c332f xmlns="156bd7d7-5171-407e-b4b1-07f5c6674729">
      <Terms xmlns="http://schemas.microsoft.com/office/infopath/2007/PartnerControls"/>
    </lcf76f155ced4ddcb4097134ff3c332f>
    <Dealtwith_x003f_ xmlns="156bd7d7-5171-407e-b4b1-07f5c6674729">false</Dealtwith_x003f_>
  </documentManagement>
</p:properties>
</file>

<file path=customXml/itemProps1.xml><?xml version="1.0" encoding="utf-8"?>
<ds:datastoreItem xmlns:ds="http://schemas.openxmlformats.org/officeDocument/2006/customXml" ds:itemID="{3FDBD46F-AB51-466B-9E50-8FF218FE1077}">
  <ds:schemaRefs>
    <ds:schemaRef ds:uri="http://schemas.microsoft.com/sharepoint/v3/contenttype/forms"/>
  </ds:schemaRefs>
</ds:datastoreItem>
</file>

<file path=customXml/itemProps2.xml><?xml version="1.0" encoding="utf-8"?>
<ds:datastoreItem xmlns:ds="http://schemas.openxmlformats.org/officeDocument/2006/customXml" ds:itemID="{CC75776D-B7EC-48ED-AC77-8AAD4B714F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bd7d7-5171-407e-b4b1-07f5c6674729"/>
    <ds:schemaRef ds:uri="cd83aa4d-cc96-43d8-8fa6-741765674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FA92AE-6EBC-4A9F-9538-053CF35D7EF7}">
  <ds:schemaRefs>
    <ds:schemaRef ds:uri="http://purl.org/dc/dcmitype/"/>
    <ds:schemaRef ds:uri="http://schemas.microsoft.com/office/2006/documentManagement/types"/>
    <ds:schemaRef ds:uri="http://schemas.microsoft.com/office/infopath/2007/PartnerControls"/>
    <ds:schemaRef ds:uri="cd83aa4d-cc96-43d8-8fa6-7417656749ce"/>
    <ds:schemaRef ds:uri="http://schemas.openxmlformats.org/package/2006/metadata/core-properties"/>
    <ds:schemaRef ds:uri="http://purl.org/dc/elements/1.1/"/>
    <ds:schemaRef ds:uri="156bd7d7-5171-407e-b4b1-07f5c6674729"/>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Sch15 PP assessment template</vt:lpstr>
      <vt:lpstr>Eligibility grid reference only</vt:lpstr>
      <vt:lpstr>Scale points &amp;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Ellie Pattinson</dc:creator>
  <cp:keywords/>
  <dc:description/>
  <cp:lastModifiedBy>Marita Bardino</cp:lastModifiedBy>
  <cp:revision/>
  <dcterms:created xsi:type="dcterms:W3CDTF">2025-08-07T16:19:06Z</dcterms:created>
  <dcterms:modified xsi:type="dcterms:W3CDTF">2025-09-19T14:11:29Z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6ffb948-953e-42ec-a310-bd443e7b6908_Enabled">
    <vt:lpwstr>true</vt:lpwstr>
  </property>
  <property fmtid="{D5CDD505-2E9C-101B-9397-08002B2CF9AE}" pid="3" name="MSIP_Label_d6ffb948-953e-42ec-a310-bd443e7b6908_SetDate">
    <vt:lpwstr>2025-08-07T16:47:02Z</vt:lpwstr>
  </property>
  <property fmtid="{D5CDD505-2E9C-101B-9397-08002B2CF9AE}" pid="4" name="MSIP_Label_d6ffb948-953e-42ec-a310-bd443e7b6908_Method">
    <vt:lpwstr>Standard</vt:lpwstr>
  </property>
  <property fmtid="{D5CDD505-2E9C-101B-9397-08002B2CF9AE}" pid="5" name="MSIP_Label_d6ffb948-953e-42ec-a310-bd443e7b6908_Name">
    <vt:lpwstr>Commercial in Confidence</vt:lpwstr>
  </property>
  <property fmtid="{D5CDD505-2E9C-101B-9397-08002B2CF9AE}" pid="6" name="MSIP_Label_d6ffb948-953e-42ec-a310-bd443e7b6908_SiteId">
    <vt:lpwstr>b85e4127-ddf3-45f9-bf62-f1ea78c25bf7</vt:lpwstr>
  </property>
  <property fmtid="{D5CDD505-2E9C-101B-9397-08002B2CF9AE}" pid="7" name="MSIP_Label_d6ffb948-953e-42ec-a310-bd443e7b6908_ActionId">
    <vt:lpwstr>610fe024-853e-4a7b-bf4c-c99ed0b488fc</vt:lpwstr>
  </property>
  <property fmtid="{D5CDD505-2E9C-101B-9397-08002B2CF9AE}" pid="8" name="MSIP_Label_d6ffb948-953e-42ec-a310-bd443e7b6908_ContentBits">
    <vt:lpwstr>0</vt:lpwstr>
  </property>
  <property fmtid="{D5CDD505-2E9C-101B-9397-08002B2CF9AE}" pid="9" name="MSIP_Label_d6ffb948-953e-42ec-a310-bd443e7b6908_Tag">
    <vt:lpwstr>10, 3, 0, 1</vt:lpwstr>
  </property>
  <property fmtid="{D5CDD505-2E9C-101B-9397-08002B2CF9AE}" pid="10" name="ContentTypeId">
    <vt:lpwstr>0x01010058FD0CFF71803141AE3E6E3CB90CA45B</vt:lpwstr>
  </property>
  <property fmtid="{D5CDD505-2E9C-101B-9397-08002B2CF9AE}" pid="11" name="MediaServiceImageTags">
    <vt:lpwstr/>
  </property>
</Properties>
</file>