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fct.sharepoint.com/sites/gatsby/tech-ed/FEprogramme/Health/ICS/ICS Network/Research projects/Active/Health Economics/Susan Howard_consultant/Reports/"/>
    </mc:Choice>
  </mc:AlternateContent>
  <xr:revisionPtr revIDLastSave="1" documentId="13_ncr:1_{AC2D786D-D2E8-4867-A464-3562DE155A80}" xr6:coauthVersionLast="47" xr6:coauthVersionMax="47" xr10:uidLastSave="{96ACA3CD-4D39-486C-ABBD-04FAAF6AC20C}"/>
  <bookViews>
    <workbookView xWindow="-110" yWindow="-110" windowWidth="19420" windowHeight="10300" xr2:uid="{3B5F33CE-B662-4F8F-A9D1-370007C318B4}"/>
  </bookViews>
  <sheets>
    <sheet name="Calculations" sheetId="1" r:id="rId1"/>
    <sheet name="Visualis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8" i="2"/>
  <c r="C6" i="2"/>
  <c r="C5" i="2"/>
  <c r="C4" i="2"/>
  <c r="C3" i="2"/>
  <c r="C9" i="2"/>
  <c r="B42" i="1"/>
  <c r="D41" i="1"/>
  <c r="D40" i="1"/>
  <c r="D39" i="1"/>
  <c r="D38" i="1"/>
  <c r="D13" i="1"/>
  <c r="D46" i="1"/>
  <c r="D23" i="1"/>
  <c r="D34" i="1"/>
  <c r="B14" i="1"/>
  <c r="D28" i="1"/>
  <c r="B24" i="1"/>
  <c r="D47" i="1"/>
  <c r="D12" i="1"/>
  <c r="D42" i="1" l="1"/>
  <c r="B11" i="2" s="1"/>
  <c r="B48" i="1"/>
  <c r="D45" i="1"/>
  <c r="D48" i="1" s="1"/>
  <c r="C12" i="2" s="1"/>
  <c r="B30" i="1"/>
  <c r="D29" i="1"/>
  <c r="D33" i="1"/>
  <c r="D22" i="1"/>
  <c r="D18" i="1"/>
  <c r="D17" i="1"/>
  <c r="B19" i="1"/>
  <c r="B35" i="1" s="1"/>
  <c r="B50" i="1" s="1"/>
  <c r="D14" i="1"/>
  <c r="B7" i="2" s="1"/>
  <c r="D8" i="1"/>
  <c r="D7" i="1"/>
  <c r="D6" i="1"/>
  <c r="D5" i="1"/>
  <c r="D4" i="1"/>
  <c r="C2" i="2" s="1"/>
  <c r="B9" i="1"/>
  <c r="D30" i="1" l="1"/>
  <c r="D24" i="1"/>
  <c r="B25" i="1"/>
  <c r="D19" i="1"/>
  <c r="D35" i="1" s="1"/>
  <c r="D9" i="1"/>
  <c r="D50" i="1" l="1"/>
  <c r="D25" i="1"/>
</calcChain>
</file>

<file path=xl/sharedStrings.xml><?xml version="1.0" encoding="utf-8"?>
<sst xmlns="http://schemas.openxmlformats.org/spreadsheetml/2006/main" count="73" uniqueCount="60">
  <si>
    <t>Cost of placement</t>
  </si>
  <si>
    <t xml:space="preserve">Pre-placement </t>
  </si>
  <si>
    <t xml:space="preserve">Onboarding </t>
  </si>
  <si>
    <t>Placement Delivery</t>
  </si>
  <si>
    <t>Establishment</t>
  </si>
  <si>
    <t>Infrastructure</t>
  </si>
  <si>
    <t>Default value</t>
  </si>
  <si>
    <t>Override value</t>
  </si>
  <si>
    <t>Value used in analysis</t>
  </si>
  <si>
    <t>Total placement cost</t>
  </si>
  <si>
    <t>Notes</t>
  </si>
  <si>
    <t>Reduction on induction costs</t>
  </si>
  <si>
    <t>Absolute reduction</t>
  </si>
  <si>
    <t>N/A</t>
  </si>
  <si>
    <t>Percentage reduction</t>
  </si>
  <si>
    <t>Total reduction</t>
  </si>
  <si>
    <t>Cost of recruitment</t>
  </si>
  <si>
    <t>Overall percentage recruited by placement employer</t>
  </si>
  <si>
    <t>Number of recruitment rounds required to fill a post</t>
  </si>
  <si>
    <t>Cost of filling a vacancy</t>
  </si>
  <si>
    <t>Long term retention rates</t>
  </si>
  <si>
    <t>Costs</t>
  </si>
  <si>
    <t>Induction cost reduction</t>
  </si>
  <si>
    <t>Total return on investment</t>
  </si>
  <si>
    <t>Benefit from increased retention</t>
  </si>
  <si>
    <t>Average employment length in entry posts (years)</t>
  </si>
  <si>
    <t>Recruitment savings</t>
  </si>
  <si>
    <t>Average cost of covering role (per year)</t>
  </si>
  <si>
    <t>Benefits from saving on role cover</t>
  </si>
  <si>
    <t>In placement productivity</t>
  </si>
  <si>
    <t>Productivity compared to standard employee (%)</t>
  </si>
  <si>
    <t>Benefit from in placement work</t>
  </si>
  <si>
    <t>Placement length (months)</t>
  </si>
  <si>
    <t>Percentage of those moving into work staying with their placement or a related employer</t>
  </si>
  <si>
    <t>Retention rate gains</t>
  </si>
  <si>
    <t>Total cost of placement delivery - these numbers are taken directly from the costing work undertaken in this study.
If you want to edit these numbers, you have two options. If you put a number in the "total placement cost" box, this number will be used for the total cost. If you don't do this, but instead put numbers in any of the subsection costs above, it will use these numbers for those sections, and keep the default numbers for any you do not supply alternatives for.</t>
  </si>
  <si>
    <t>Cost of covering vacancies (during placement)</t>
  </si>
  <si>
    <t>Increased labour force supply (and reductions in temporary cover)</t>
  </si>
  <si>
    <t>Percentage of those moving into work staying in a similar role</t>
  </si>
  <si>
    <t>NHS vacancy rate</t>
  </si>
  <si>
    <t>Excess cost rate for temporary staff cover</t>
  </si>
  <si>
    <t>Benefits from reduced temporary cover costs</t>
  </si>
  <si>
    <t>Tempoyary role cover savings (in placement)</t>
  </si>
  <si>
    <t>Temporary role cover savings (post-placement)</t>
  </si>
  <si>
    <t>Benefits</t>
  </si>
  <si>
    <t>Percentage of people moving into work post T Level</t>
  </si>
  <si>
    <t>Cost of recruiting a staff member of equivalent grade to a T Level completer</t>
  </si>
  <si>
    <t>Benefits from retained T Level employees</t>
  </si>
  <si>
    <t>Length of time a vacancy not filled by a T Level student is filled for (months)</t>
  </si>
  <si>
    <t>Length of retention for post T Level employee compared to standard</t>
  </si>
  <si>
    <t>Salary for equivalent employee compared to T Level placement role</t>
  </si>
  <si>
    <t>Savings on induction costs from hiring a T Level student. These are again based on our costings. The expert group specified examples of things that might not be repeated if a T Level student became a full employee (for example, occupational health, HR inductions, vaccinations). These are a subset of the pre-placement and onboarding costs from the section above, as some things would be repeated.
You can override the default value in two ways. If a percentage reduction (a percentage of the total placement cost from above) is given this is used. If one is not given, the absolute reduction is used instead.</t>
  </si>
  <si>
    <t>Post T Level retention</t>
  </si>
  <si>
    <t>We proxy the value of retaining a T Level student through a saving of the average NHS cost to recruit a staff member (that is, retaining a student removes the need for one additional recruitment). Two additional numbers are needed for this - the per person cost of a recruitment round, and the average number of recruitment rounds needed to fill one equivalent post. These numbers are not available by role, only overall, so the average reported may be inaccurate in ether direction (though it would be expected the cost is more accurate for junior roles, as they make up a higher proportion of the overall average). The final number here represent the value of initial recruitment avoided, per T Level student hosted.</t>
  </si>
  <si>
    <t>This section is not included in the base-case ROI, but included here in case people want to make use of it in future. If a T Level student during their placement undertakes a task that would otherwise require paying for temporary cover for, then this would be a cost saving. If you include here a number of months of temporary staffing cost avoided, it will include this in the ROI (costed at the equivalent of agenda for change band 3, which the expert group felt best represented the likely destination for T Level students post placement).</t>
  </si>
  <si>
    <t>Estimation of the proportion of people who complete T Level placements who remain working with their placement employer. Based on the Technical Education Leaver surveys - data tables available here: https://www.gov.uk/government/publications/technical-education-learner-survey-2025
Where possible, data have been restricted to those undertaking health T Levels and who undertook a placement, to restrict to the correct subpopulation. People are counted as staying with their employer if they report working post T Level either with the exact same organisation, or another organisation they worked with as part of their T Level placement.</t>
  </si>
  <si>
    <t>Data sources:
https://pmc.ncbi.nlm.nih.gov/articles/PMC12312298/pdf/AJAG-44-0.pdf 
https://www.tandfonline.com/doi/full/10.1080/09585192.2020.1737835#d1e1050
https://www.gov.uk/government/publications/learning-and-development-employee-engagement-and-wellbeing/a-rapid-review-of-reviews-on-the-nature-of-the-relationship-between-learning-and-development-and-employee-engagement-wellbeing-attraction-and-retent</t>
  </si>
  <si>
    <t>Proxy for value from increased labour supply. In this case we are interested in all people who stay working in similar roles, rather than the same organisation. Then we are interested in how often that person prevents the need for excess temporary staffing costs to cover a role. We can work his out by the average duration a post is vacant (which comes from vacancy rates and average duration of employment), combined with estimated excess costs of temporary compared to permanent staff.
Post T Level destination data again from the Technical Education Learner survey
Vacancy data source: https://digital.nhs.uk/data-and-information/publications/statistical/nhs-vacancies-survey/april-2015---december-2025-experimental-statistics
Temporary staff costings from NHS England data (required estimation as most costs are presented as totals, not per role): https://www.england.nhs.uk/reducing-expenditure-on-nhs-agency-staff-rules-and-price-caps/
Roles again assumed as the bottom of agenda for change band 3, in line with expert panel opinion.</t>
  </si>
  <si>
    <r>
      <t xml:space="preserve">The expert group felt it was highly likely T Level students would remain with their employer longer than an "average" new hire - this is also supported by evidence from the broader literature of the impact of staff training on retention rates. Included as a proportion increase in duration of employment - for example a value of 1.2 would mean T Level students are retained on average 20% longer than those from other means   This is the benefit from the reduced recruitment costs if a person stays longer post T Level completion than an "average" new starter, reducing the need for future recruitment.
As there is no T Level data available yet (since the qualifications are too new) we have been conservative in including this benefit in two ways. First, we take the lower end of the published estimates for the benefit on retention, and second we assume the benefit is only on length of employment, not level of productivity (on average, longer retention of staff would be assumed to increase average productivity). For data sources see column G </t>
    </r>
    <r>
      <rPr>
        <sz val="11"/>
        <color theme="1"/>
        <rFont val="Symbol"/>
        <family val="1"/>
        <charset val="2"/>
      </rPr>
      <t>®</t>
    </r>
    <r>
      <rPr>
        <sz val="11"/>
        <color theme="1"/>
        <rFont val="Aptos Narrow"/>
        <family val="2"/>
        <scheme val="minor"/>
      </rPr>
      <t xml:space="preserve">
</t>
    </r>
  </si>
  <si>
    <t>This section is not included in the base-case ROI, but included here in case people want to make use of it in future. If placement student provides direct productive value to an employer during their placement, this value can be captured here. We again assume agenda for change band 3 as the appropriate level, and this can be expressed as a percentage of the value provided by an equivalent permanent employer. It should be noted that since most placement students in the health sector are not paid, including this does represent the value for them conducting this work "for free", not as the equivalent of a standard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</si>
</sst>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quot;£&quot;#,##0.00"/>
    <numFmt numFmtId="165" formatCode="0.0"/>
    <numFmt numFmtId="166" formatCode="0.0%"/>
  </numFmts>
  <fonts count="6"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9C0006"/>
      <name val="Aptos Narrow"/>
      <family val="2"/>
      <scheme val="minor"/>
    </font>
    <font>
      <b/>
      <sz val="11"/>
      <color theme="1"/>
      <name val="Aptos Narrow"/>
      <family val="2"/>
      <scheme val="minor"/>
    </font>
    <font>
      <sz val="11"/>
      <color theme="1"/>
      <name val="Symbol"/>
      <family val="1"/>
      <charset val="2"/>
    </font>
  </fonts>
  <fills count="4">
    <fill>
      <patternFill patternType="none"/>
    </fill>
    <fill>
      <patternFill patternType="gray125"/>
    </fill>
    <fill>
      <patternFill patternType="solid">
        <fgColor rgb="FFC6EFCE"/>
      </patternFill>
    </fill>
    <fill>
      <patternFill patternType="solid">
        <fgColor rgb="FFFFC7CE"/>
      </patternFill>
    </fill>
  </fills>
  <borders count="1">
    <border>
      <left/>
      <right/>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44" fontId="1" fillId="0" borderId="0"/>
    <xf numFmtId="43" fontId="1" fillId="0" borderId="0"/>
  </cellStyleXfs>
  <cellXfs count="24">
    <xf numFmtId="0" fontId="0" fillId="0" borderId="0" xfId="0"/>
    <xf numFmtId="0" fontId="0" fillId="0" borderId="0" xfId="0" applyAlignment="1">
      <alignment horizontal="center"/>
    </xf>
    <xf numFmtId="164" fontId="2" fillId="2" borderId="0" xfId="1" applyNumberFormat="1" applyAlignment="1" applyProtection="1">
      <alignment horizontal="center"/>
      <protection locked="0"/>
    </xf>
    <xf numFmtId="0" fontId="2" fillId="2" borderId="0" xfId="1" applyAlignment="1" applyProtection="1">
      <alignment horizontal="center"/>
      <protection locked="0"/>
    </xf>
    <xf numFmtId="9" fontId="2" fillId="2" borderId="0" xfId="1" applyNumberFormat="1" applyAlignment="1" applyProtection="1">
      <alignment horizontal="center"/>
      <protection locked="0"/>
    </xf>
    <xf numFmtId="165" fontId="2" fillId="2" borderId="0" xfId="1" applyNumberFormat="1" applyAlignment="1" applyProtection="1">
      <alignment horizontal="center"/>
      <protection locked="0"/>
    </xf>
    <xf numFmtId="2" fontId="2" fillId="2" borderId="0" xfId="1" applyNumberFormat="1" applyAlignment="1" applyProtection="1">
      <alignment horizontal="center"/>
      <protection locked="0"/>
    </xf>
    <xf numFmtId="166" fontId="2" fillId="2" borderId="0" xfId="1" applyNumberFormat="1" applyAlignment="1" applyProtection="1">
      <alignment horizontal="center"/>
      <protection locked="0"/>
    </xf>
    <xf numFmtId="2" fontId="0" fillId="0" borderId="0" xfId="0" applyNumberFormat="1"/>
    <xf numFmtId="0" fontId="4" fillId="0" borderId="0" xfId="0" applyFont="1" applyAlignment="1">
      <alignment horizontal="center"/>
    </xf>
    <xf numFmtId="164" fontId="3" fillId="3" borderId="0" xfId="2" applyNumberFormat="1" applyAlignment="1" applyProtection="1">
      <alignment horizontal="center"/>
    </xf>
    <xf numFmtId="9" fontId="3" fillId="3" borderId="0" xfId="2" applyNumberFormat="1" applyAlignment="1" applyProtection="1">
      <alignment horizontal="center"/>
    </xf>
    <xf numFmtId="165" fontId="3" fillId="3" borderId="0" xfId="2" applyNumberFormat="1" applyAlignment="1" applyProtection="1">
      <alignment horizontal="center"/>
    </xf>
    <xf numFmtId="2" fontId="3" fillId="3" borderId="0" xfId="2" applyNumberFormat="1" applyAlignment="1" applyProtection="1">
      <alignment horizontal="center"/>
    </xf>
    <xf numFmtId="166" fontId="3" fillId="3" borderId="0" xfId="2" applyNumberFormat="1" applyAlignment="1" applyProtection="1">
      <alignment horizontal="center"/>
    </xf>
    <xf numFmtId="164" fontId="0" fillId="0" borderId="0" xfId="0" applyNumberFormat="1" applyAlignment="1">
      <alignment horizontal="center"/>
    </xf>
    <xf numFmtId="2" fontId="0" fillId="0" borderId="0" xfId="0" applyNumberFormat="1" applyAlignment="1">
      <alignment horizontal="center"/>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 fontId="0" fillId="0" borderId="0" xfId="0" applyNumberFormat="1"/>
    <xf numFmtId="0" fontId="0" fillId="0" borderId="0" xfId="0" applyAlignment="1">
      <alignment horizontal="left" wrapText="1"/>
    </xf>
    <xf numFmtId="0" fontId="0" fillId="0" borderId="0" xfId="0" applyAlignment="1">
      <alignment horizontal="left"/>
    </xf>
    <xf numFmtId="0" fontId="0" fillId="0" borderId="0" xfId="0" applyAlignment="1" applyProtection="1">
      <alignment horizontal="center" vertical="center" wrapText="1"/>
      <protection locked="0"/>
    </xf>
    <xf numFmtId="0" fontId="0" fillId="0" borderId="0" xfId="0" applyAlignment="1">
      <alignment horizontal="center" vertical="center" wrapText="1"/>
    </xf>
  </cellXfs>
  <cellStyles count="5">
    <cellStyle name="Bad" xfId="2" builtinId="27"/>
    <cellStyle name="Comma 2" xfId="4" xr:uid="{4CA1507F-BDB0-4226-8375-0E66E95E834F}"/>
    <cellStyle name="Currency 2" xfId="3" xr:uid="{32CAF590-5237-4C6F-9A87-26CADB5BD4A0}"/>
    <cellStyle name="Good" xfId="1" builtinId="26"/>
    <cellStyle name="Normal" xfId="0" builtinId="0"/>
  </cellStyles>
  <dxfs count="0"/>
  <tableStyles count="4" defaultTableStyle="TableStyleMedium2" defaultPivotStyle="PivotStyleLight16">
    <tableStyle name="PivotTable Style 1" table="0" count="0" xr9:uid="{CA7C45BE-4C8E-47F2-9152-8CAEC39FCF7C}"/>
    <tableStyle name="Table Style 1" pivot="0" count="0" xr9:uid="{599F7261-B4BA-476F-8C92-8B02F17AA49C}"/>
    <tableStyle name="Table Style 2" pivot="0" count="0" xr9:uid="{68921496-F908-48EC-96A9-E20C2A565A2C}"/>
    <tableStyle name="Table Style 3" pivot="0" count="0" xr9:uid="{59CDA518-E037-468C-8ED5-F6D3A34340FC}"/>
  </tableStyles>
  <colors>
    <mruColors>
      <color rgb="FF272345"/>
      <color rgb="FFFF53A4"/>
      <color rgb="FFF2F2F7"/>
      <color rgb="FFFFDE40"/>
      <color rgb="FFFF726D"/>
      <color rgb="FF019BA9"/>
      <color rgb="FF966DAB"/>
      <color rgb="FF0077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272345"/>
                </a:solidFill>
                <a:latin typeface="+mn-lt"/>
                <a:ea typeface="+mn-ea"/>
                <a:cs typeface="+mn-cs"/>
              </a:defRPr>
            </a:pPr>
            <a:r>
              <a:rPr lang="en-GB">
                <a:solidFill>
                  <a:srgbClr val="272345"/>
                </a:solidFill>
              </a:rPr>
              <a:t>Return on investment components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272345"/>
              </a:solidFill>
              <a:latin typeface="+mn-lt"/>
              <a:ea typeface="+mn-ea"/>
              <a:cs typeface="+mn-cs"/>
            </a:defRPr>
          </a:pPr>
          <a:endParaRPr lang="en-US"/>
        </a:p>
      </c:txPr>
    </c:title>
    <c:autoTitleDeleted val="0"/>
    <c:plotArea>
      <c:layout>
        <c:manualLayout>
          <c:layoutTarget val="inner"/>
          <c:xMode val="edge"/>
          <c:yMode val="edge"/>
          <c:x val="7.2178303255722678E-2"/>
          <c:y val="0.11921252006940522"/>
          <c:w val="0.89500620867226111"/>
          <c:h val="0.49109328401270674"/>
        </c:manualLayout>
      </c:layout>
      <c:barChart>
        <c:barDir val="bar"/>
        <c:grouping val="stacked"/>
        <c:varyColors val="0"/>
        <c:ser>
          <c:idx val="0"/>
          <c:order val="0"/>
          <c:tx>
            <c:strRef>
              <c:f>Visualisation!$A$2</c:f>
              <c:strCache>
                <c:ptCount val="1"/>
                <c:pt idx="0">
                  <c:v>Establishment</c:v>
                </c:pt>
              </c:strCache>
            </c:strRef>
          </c:tx>
          <c:spPr>
            <a:solidFill>
              <a:srgbClr val="FF53A4"/>
            </a:solidFill>
            <a:ln>
              <a:noFill/>
            </a:ln>
            <a:effectLst/>
          </c:spPr>
          <c:invertIfNegative val="0"/>
          <c:cat>
            <c:strRef>
              <c:f>Visualisation!$B$1:$C$1</c:f>
              <c:strCache>
                <c:ptCount val="2"/>
                <c:pt idx="0">
                  <c:v>Benefits</c:v>
                </c:pt>
                <c:pt idx="1">
                  <c:v>Costs</c:v>
                </c:pt>
              </c:strCache>
            </c:strRef>
          </c:cat>
          <c:val>
            <c:numRef>
              <c:f>Visualisation!$B$2:$C$2</c:f>
              <c:numCache>
                <c:formatCode>0.00</c:formatCode>
                <c:ptCount val="2"/>
                <c:pt idx="1">
                  <c:v>439.36</c:v>
                </c:pt>
              </c:numCache>
            </c:numRef>
          </c:val>
          <c:extLst>
            <c:ext xmlns:c16="http://schemas.microsoft.com/office/drawing/2014/chart" uri="{C3380CC4-5D6E-409C-BE32-E72D297353CC}">
              <c16:uniqueId val="{00000000-9D7C-41EB-BE32-ABF79ED50D2A}"/>
            </c:ext>
          </c:extLst>
        </c:ser>
        <c:ser>
          <c:idx val="1"/>
          <c:order val="1"/>
          <c:tx>
            <c:strRef>
              <c:f>Visualisation!$A$3</c:f>
              <c:strCache>
                <c:ptCount val="1"/>
                <c:pt idx="0">
                  <c:v>Infrastructure</c:v>
                </c:pt>
              </c:strCache>
            </c:strRef>
          </c:tx>
          <c:spPr>
            <a:solidFill>
              <a:srgbClr val="0077C1"/>
            </a:solidFill>
            <a:ln>
              <a:noFill/>
            </a:ln>
            <a:effectLst/>
          </c:spPr>
          <c:invertIfNegative val="0"/>
          <c:cat>
            <c:strRef>
              <c:f>Visualisation!$B$1:$C$1</c:f>
              <c:strCache>
                <c:ptCount val="2"/>
                <c:pt idx="0">
                  <c:v>Benefits</c:v>
                </c:pt>
                <c:pt idx="1">
                  <c:v>Costs</c:v>
                </c:pt>
              </c:strCache>
            </c:strRef>
          </c:cat>
          <c:val>
            <c:numRef>
              <c:f>Visualisation!$B$3:$C$3</c:f>
              <c:numCache>
                <c:formatCode>0.00</c:formatCode>
                <c:ptCount val="2"/>
                <c:pt idx="1">
                  <c:v>207.51</c:v>
                </c:pt>
              </c:numCache>
            </c:numRef>
          </c:val>
          <c:extLst>
            <c:ext xmlns:c16="http://schemas.microsoft.com/office/drawing/2014/chart" uri="{C3380CC4-5D6E-409C-BE32-E72D297353CC}">
              <c16:uniqueId val="{00000001-9D7C-41EB-BE32-ABF79ED50D2A}"/>
            </c:ext>
          </c:extLst>
        </c:ser>
        <c:ser>
          <c:idx val="2"/>
          <c:order val="2"/>
          <c:tx>
            <c:strRef>
              <c:f>Visualisation!$A$4</c:f>
              <c:strCache>
                <c:ptCount val="1"/>
                <c:pt idx="0">
                  <c:v>Pre-placement </c:v>
                </c:pt>
              </c:strCache>
            </c:strRef>
          </c:tx>
          <c:spPr>
            <a:solidFill>
              <a:srgbClr val="966DAB"/>
            </a:solidFill>
            <a:ln>
              <a:noFill/>
            </a:ln>
            <a:effectLst/>
          </c:spPr>
          <c:invertIfNegative val="0"/>
          <c:cat>
            <c:strRef>
              <c:f>Visualisation!$B$1:$C$1</c:f>
              <c:strCache>
                <c:ptCount val="2"/>
                <c:pt idx="0">
                  <c:v>Benefits</c:v>
                </c:pt>
                <c:pt idx="1">
                  <c:v>Costs</c:v>
                </c:pt>
              </c:strCache>
            </c:strRef>
          </c:cat>
          <c:val>
            <c:numRef>
              <c:f>Visualisation!$B$4:$C$4</c:f>
              <c:numCache>
                <c:formatCode>0.00</c:formatCode>
                <c:ptCount val="2"/>
                <c:pt idx="1">
                  <c:v>208.55</c:v>
                </c:pt>
              </c:numCache>
            </c:numRef>
          </c:val>
          <c:extLst>
            <c:ext xmlns:c16="http://schemas.microsoft.com/office/drawing/2014/chart" uri="{C3380CC4-5D6E-409C-BE32-E72D297353CC}">
              <c16:uniqueId val="{00000002-9D7C-41EB-BE32-ABF79ED50D2A}"/>
            </c:ext>
          </c:extLst>
        </c:ser>
        <c:ser>
          <c:idx val="3"/>
          <c:order val="3"/>
          <c:tx>
            <c:strRef>
              <c:f>Visualisation!$A$5</c:f>
              <c:strCache>
                <c:ptCount val="1"/>
                <c:pt idx="0">
                  <c:v>Onboarding </c:v>
                </c:pt>
              </c:strCache>
            </c:strRef>
          </c:tx>
          <c:spPr>
            <a:solidFill>
              <a:srgbClr val="019BA9"/>
            </a:solidFill>
            <a:ln>
              <a:noFill/>
            </a:ln>
            <a:effectLst/>
          </c:spPr>
          <c:invertIfNegative val="0"/>
          <c:cat>
            <c:strRef>
              <c:f>Visualisation!$B$1:$C$1</c:f>
              <c:strCache>
                <c:ptCount val="2"/>
                <c:pt idx="0">
                  <c:v>Benefits</c:v>
                </c:pt>
                <c:pt idx="1">
                  <c:v>Costs</c:v>
                </c:pt>
              </c:strCache>
            </c:strRef>
          </c:cat>
          <c:val>
            <c:numRef>
              <c:f>Visualisation!$B$5:$C$5</c:f>
              <c:numCache>
                <c:formatCode>0.00</c:formatCode>
                <c:ptCount val="2"/>
                <c:pt idx="1">
                  <c:v>148.21</c:v>
                </c:pt>
              </c:numCache>
            </c:numRef>
          </c:val>
          <c:extLst>
            <c:ext xmlns:c16="http://schemas.microsoft.com/office/drawing/2014/chart" uri="{C3380CC4-5D6E-409C-BE32-E72D297353CC}">
              <c16:uniqueId val="{00000003-9D7C-41EB-BE32-ABF79ED50D2A}"/>
            </c:ext>
          </c:extLst>
        </c:ser>
        <c:ser>
          <c:idx val="4"/>
          <c:order val="4"/>
          <c:tx>
            <c:strRef>
              <c:f>Visualisation!$A$6</c:f>
              <c:strCache>
                <c:ptCount val="1"/>
                <c:pt idx="0">
                  <c:v>Placement Delivery</c:v>
                </c:pt>
              </c:strCache>
            </c:strRef>
          </c:tx>
          <c:spPr>
            <a:solidFill>
              <a:srgbClr val="FF726D"/>
            </a:solidFill>
            <a:ln>
              <a:noFill/>
            </a:ln>
            <a:effectLst/>
          </c:spPr>
          <c:invertIfNegative val="0"/>
          <c:cat>
            <c:strRef>
              <c:f>Visualisation!$B$1:$C$1</c:f>
              <c:strCache>
                <c:ptCount val="2"/>
                <c:pt idx="0">
                  <c:v>Benefits</c:v>
                </c:pt>
                <c:pt idx="1">
                  <c:v>Costs</c:v>
                </c:pt>
              </c:strCache>
            </c:strRef>
          </c:cat>
          <c:val>
            <c:numRef>
              <c:f>Visualisation!$B$6:$C$6</c:f>
              <c:numCache>
                <c:formatCode>0.00</c:formatCode>
                <c:ptCount val="2"/>
                <c:pt idx="1">
                  <c:v>200.94</c:v>
                </c:pt>
              </c:numCache>
            </c:numRef>
          </c:val>
          <c:extLst>
            <c:ext xmlns:c16="http://schemas.microsoft.com/office/drawing/2014/chart" uri="{C3380CC4-5D6E-409C-BE32-E72D297353CC}">
              <c16:uniqueId val="{00000004-9D7C-41EB-BE32-ABF79ED50D2A}"/>
            </c:ext>
          </c:extLst>
        </c:ser>
        <c:ser>
          <c:idx val="5"/>
          <c:order val="5"/>
          <c:tx>
            <c:strRef>
              <c:f>Visualisation!$A$7</c:f>
              <c:strCache>
                <c:ptCount val="1"/>
                <c:pt idx="0">
                  <c:v>Induction cost reduction</c:v>
                </c:pt>
              </c:strCache>
            </c:strRef>
          </c:tx>
          <c:spPr>
            <a:solidFill>
              <a:srgbClr val="FFDE40"/>
            </a:solidFill>
            <a:ln>
              <a:noFill/>
            </a:ln>
            <a:effectLst/>
          </c:spPr>
          <c:invertIfNegative val="0"/>
          <c:cat>
            <c:strRef>
              <c:f>Visualisation!$B$1:$C$1</c:f>
              <c:strCache>
                <c:ptCount val="2"/>
                <c:pt idx="0">
                  <c:v>Benefits</c:v>
                </c:pt>
                <c:pt idx="1">
                  <c:v>Costs</c:v>
                </c:pt>
              </c:strCache>
            </c:strRef>
          </c:cat>
          <c:val>
            <c:numRef>
              <c:f>Visualisation!$B$7:$C$7</c:f>
              <c:numCache>
                <c:formatCode>0.00</c:formatCode>
                <c:ptCount val="2"/>
                <c:pt idx="0">
                  <c:v>210.03</c:v>
                </c:pt>
              </c:numCache>
            </c:numRef>
          </c:val>
          <c:extLst>
            <c:ext xmlns:c16="http://schemas.microsoft.com/office/drawing/2014/chart" uri="{C3380CC4-5D6E-409C-BE32-E72D297353CC}">
              <c16:uniqueId val="{00000005-9D7C-41EB-BE32-ABF79ED50D2A}"/>
            </c:ext>
          </c:extLst>
        </c:ser>
        <c:ser>
          <c:idx val="6"/>
          <c:order val="6"/>
          <c:tx>
            <c:strRef>
              <c:f>Visualisation!$A$8</c:f>
              <c:strCache>
                <c:ptCount val="1"/>
                <c:pt idx="0">
                  <c:v>Recruitment savings</c:v>
                </c:pt>
              </c:strCache>
            </c:strRef>
          </c:tx>
          <c:spPr>
            <a:solidFill>
              <a:srgbClr val="272345"/>
            </a:solidFill>
            <a:ln>
              <a:noFill/>
            </a:ln>
            <a:effectLst/>
          </c:spPr>
          <c:invertIfNegative val="0"/>
          <c:cat>
            <c:strRef>
              <c:f>Visualisation!$B$1:$C$1</c:f>
              <c:strCache>
                <c:ptCount val="2"/>
                <c:pt idx="0">
                  <c:v>Benefits</c:v>
                </c:pt>
                <c:pt idx="1">
                  <c:v>Costs</c:v>
                </c:pt>
              </c:strCache>
            </c:strRef>
          </c:cat>
          <c:val>
            <c:numRef>
              <c:f>Visualisation!$B$8:$C$8</c:f>
              <c:numCache>
                <c:formatCode>0.00</c:formatCode>
                <c:ptCount val="2"/>
                <c:pt idx="0">
                  <c:v>946.68000000000006</c:v>
                </c:pt>
              </c:numCache>
            </c:numRef>
          </c:val>
          <c:extLst>
            <c:ext xmlns:c16="http://schemas.microsoft.com/office/drawing/2014/chart" uri="{C3380CC4-5D6E-409C-BE32-E72D297353CC}">
              <c16:uniqueId val="{00000006-9D7C-41EB-BE32-ABF79ED50D2A}"/>
            </c:ext>
          </c:extLst>
        </c:ser>
        <c:ser>
          <c:idx val="7"/>
          <c:order val="7"/>
          <c:tx>
            <c:strRef>
              <c:f>Visualisation!$A$9</c:f>
              <c:strCache>
                <c:ptCount val="1"/>
                <c:pt idx="0">
                  <c:v>Tempoyary role cover savings (in placement)</c:v>
                </c:pt>
              </c:strCache>
            </c:strRef>
          </c:tx>
          <c:spPr>
            <a:solidFill>
              <a:schemeClr val="accent4">
                <a:lumMod val="80000"/>
                <a:lumOff val="20000"/>
              </a:schemeClr>
            </a:solidFill>
            <a:ln>
              <a:noFill/>
            </a:ln>
            <a:effectLst/>
          </c:spPr>
          <c:invertIfNegative val="0"/>
          <c:cat>
            <c:strRef>
              <c:f>Visualisation!$B$1:$C$1</c:f>
              <c:strCache>
                <c:ptCount val="2"/>
                <c:pt idx="0">
                  <c:v>Benefits</c:v>
                </c:pt>
                <c:pt idx="1">
                  <c:v>Costs</c:v>
                </c:pt>
              </c:strCache>
            </c:strRef>
          </c:cat>
          <c:val>
            <c:numRef>
              <c:f>Visualisation!$B$9:$C$9</c:f>
            </c:numRef>
          </c:val>
          <c:extLst>
            <c:ext xmlns:c16="http://schemas.microsoft.com/office/drawing/2014/chart" uri="{C3380CC4-5D6E-409C-BE32-E72D297353CC}">
              <c16:uniqueId val="{00000000-D28B-4FDC-B43D-2F8C404969DF}"/>
            </c:ext>
          </c:extLst>
        </c:ser>
        <c:ser>
          <c:idx val="8"/>
          <c:order val="8"/>
          <c:tx>
            <c:strRef>
              <c:f>Visualisation!$A$10</c:f>
              <c:strCache>
                <c:ptCount val="1"/>
                <c:pt idx="0">
                  <c:v>Retention rate gains</c:v>
                </c:pt>
              </c:strCache>
            </c:strRef>
          </c:tx>
          <c:spPr>
            <a:solidFill>
              <a:srgbClr val="00B050"/>
            </a:solidFill>
            <a:ln>
              <a:noFill/>
            </a:ln>
            <a:effectLst/>
          </c:spPr>
          <c:invertIfNegative val="0"/>
          <c:cat>
            <c:strRef>
              <c:f>Visualisation!$B$1:$C$1</c:f>
              <c:strCache>
                <c:ptCount val="2"/>
                <c:pt idx="0">
                  <c:v>Benefits</c:v>
                </c:pt>
                <c:pt idx="1">
                  <c:v>Costs</c:v>
                </c:pt>
              </c:strCache>
            </c:strRef>
          </c:cat>
          <c:val>
            <c:numRef>
              <c:f>Visualisation!$B$10:$C$10</c:f>
              <c:numCache>
                <c:formatCode>0.00</c:formatCode>
                <c:ptCount val="2"/>
                <c:pt idx="0">
                  <c:v>236.67000000000002</c:v>
                </c:pt>
              </c:numCache>
            </c:numRef>
          </c:val>
          <c:extLst>
            <c:ext xmlns:c16="http://schemas.microsoft.com/office/drawing/2014/chart" uri="{C3380CC4-5D6E-409C-BE32-E72D297353CC}">
              <c16:uniqueId val="{00000001-D28B-4FDC-B43D-2F8C404969DF}"/>
            </c:ext>
          </c:extLst>
        </c:ser>
        <c:ser>
          <c:idx val="9"/>
          <c:order val="9"/>
          <c:tx>
            <c:strRef>
              <c:f>Visualisation!$A$11</c:f>
              <c:strCache>
                <c:ptCount val="1"/>
                <c:pt idx="0">
                  <c:v>Temporary role cover savings (post-placement)</c:v>
                </c:pt>
              </c:strCache>
            </c:strRef>
          </c:tx>
          <c:spPr>
            <a:solidFill>
              <a:schemeClr val="accent2">
                <a:lumMod val="80000"/>
              </a:schemeClr>
            </a:solidFill>
            <a:ln>
              <a:noFill/>
            </a:ln>
            <a:effectLst/>
          </c:spPr>
          <c:invertIfNegative val="0"/>
          <c:cat>
            <c:strRef>
              <c:f>Visualisation!$B$1:$C$1</c:f>
              <c:strCache>
                <c:ptCount val="2"/>
                <c:pt idx="0">
                  <c:v>Benefits</c:v>
                </c:pt>
                <c:pt idx="1">
                  <c:v>Costs</c:v>
                </c:pt>
              </c:strCache>
            </c:strRef>
          </c:cat>
          <c:val>
            <c:numRef>
              <c:f>Visualisation!$B$11:$C$11</c:f>
              <c:numCache>
                <c:formatCode>0.00</c:formatCode>
                <c:ptCount val="2"/>
                <c:pt idx="0">
                  <c:v>787.75044711999999</c:v>
                </c:pt>
              </c:numCache>
            </c:numRef>
          </c:val>
          <c:extLst>
            <c:ext xmlns:c16="http://schemas.microsoft.com/office/drawing/2014/chart" uri="{C3380CC4-5D6E-409C-BE32-E72D297353CC}">
              <c16:uniqueId val="{00000002-D28B-4FDC-B43D-2F8C404969DF}"/>
            </c:ext>
          </c:extLst>
        </c:ser>
        <c:ser>
          <c:idx val="10"/>
          <c:order val="10"/>
          <c:tx>
            <c:strRef>
              <c:f>Visualisation!$A$12</c:f>
              <c:strCache>
                <c:ptCount val="1"/>
                <c:pt idx="0">
                  <c:v>In placement productivity</c:v>
                </c:pt>
              </c:strCache>
            </c:strRef>
          </c:tx>
          <c:spPr>
            <a:solidFill>
              <a:schemeClr val="accent4">
                <a:lumMod val="80000"/>
              </a:schemeClr>
            </a:solidFill>
            <a:ln>
              <a:noFill/>
            </a:ln>
            <a:effectLst/>
          </c:spPr>
          <c:invertIfNegative val="0"/>
          <c:cat>
            <c:strRef>
              <c:f>Visualisation!$B$1:$C$1</c:f>
              <c:strCache>
                <c:ptCount val="2"/>
                <c:pt idx="0">
                  <c:v>Benefits</c:v>
                </c:pt>
                <c:pt idx="1">
                  <c:v>Costs</c:v>
                </c:pt>
              </c:strCache>
            </c:strRef>
          </c:cat>
          <c:val>
            <c:numRef>
              <c:f>Visualisation!$B$12:$C$12</c:f>
            </c:numRef>
          </c:val>
          <c:extLst>
            <c:ext xmlns:c16="http://schemas.microsoft.com/office/drawing/2014/chart" uri="{C3380CC4-5D6E-409C-BE32-E72D297353CC}">
              <c16:uniqueId val="{00000000-B530-40D7-9E8F-5F9B41B89A85}"/>
            </c:ext>
          </c:extLst>
        </c:ser>
        <c:dLbls>
          <c:showLegendKey val="0"/>
          <c:showVal val="0"/>
          <c:showCatName val="0"/>
          <c:showSerName val="0"/>
          <c:showPercent val="0"/>
          <c:showBubbleSize val="0"/>
        </c:dLbls>
        <c:gapWidth val="150"/>
        <c:overlap val="100"/>
        <c:axId val="292108848"/>
        <c:axId val="292109328"/>
      </c:barChart>
      <c:catAx>
        <c:axId val="292108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272345"/>
                </a:solidFill>
                <a:latin typeface="+mn-lt"/>
                <a:ea typeface="+mn-ea"/>
                <a:cs typeface="+mn-cs"/>
              </a:defRPr>
            </a:pPr>
            <a:endParaRPr lang="en-US"/>
          </a:p>
        </c:txPr>
        <c:crossAx val="292109328"/>
        <c:crosses val="autoZero"/>
        <c:auto val="1"/>
        <c:lblAlgn val="ctr"/>
        <c:lblOffset val="100"/>
        <c:noMultiLvlLbl val="0"/>
      </c:catAx>
      <c:valAx>
        <c:axId val="292109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108848"/>
        <c:crosses val="autoZero"/>
        <c:crossBetween val="between"/>
      </c:valAx>
      <c:spPr>
        <a:noFill/>
        <a:ln>
          <a:noFill/>
        </a:ln>
        <a:effectLst/>
      </c:spPr>
    </c:plotArea>
    <c:legend>
      <c:legendPos val="b"/>
      <c:layout>
        <c:manualLayout>
          <c:xMode val="edge"/>
          <c:yMode val="edge"/>
          <c:x val="6.530105414509299E-2"/>
          <c:y val="0.67728750726345432"/>
          <c:w val="0.32621078058420261"/>
          <c:h val="0.32271249273654568"/>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272345"/>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68791</xdr:colOff>
      <xdr:row>0</xdr:row>
      <xdr:rowOff>80962</xdr:rowOff>
    </xdr:from>
    <xdr:to>
      <xdr:col>18</xdr:col>
      <xdr:colOff>87843</xdr:colOff>
      <xdr:row>24</xdr:row>
      <xdr:rowOff>74083</xdr:rowOff>
    </xdr:to>
    <xdr:graphicFrame macro="">
      <xdr:nvGraphicFramePr>
        <xdr:cNvPr id="4" name="Chart 3">
          <a:extLst>
            <a:ext uri="{FF2B5EF4-FFF2-40B4-BE49-F238E27FC236}">
              <a16:creationId xmlns:a16="http://schemas.microsoft.com/office/drawing/2014/main" id="{877FF1AD-F0C5-F5E3-2D00-CEFC87A417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6096-1A2D-40F5-9541-0700F40B3CD4}">
  <dimension ref="A1:G54"/>
  <sheetViews>
    <sheetView tabSelected="1" topLeftCell="D30" zoomScale="70" zoomScaleNormal="70" workbookViewId="0">
      <selection activeCell="F44" sqref="F44:F48"/>
    </sheetView>
  </sheetViews>
  <sheetFormatPr defaultColWidth="9.1796875" defaultRowHeight="14.5" x14ac:dyDescent="0.35"/>
  <cols>
    <col min="1" max="1" width="80" style="1" bestFit="1" customWidth="1"/>
    <col min="2" max="4" width="25.7265625" style="1" customWidth="1"/>
    <col min="5" max="5" width="9.1796875" style="1"/>
    <col min="6" max="6" width="188.81640625" style="18" customWidth="1"/>
    <col min="7" max="7" width="109" style="1" customWidth="1"/>
    <col min="8" max="16384" width="9.1796875" style="1"/>
  </cols>
  <sheetData>
    <row r="1" spans="1:6" x14ac:dyDescent="0.35">
      <c r="B1" s="9" t="s">
        <v>6</v>
      </c>
      <c r="C1" s="9" t="s">
        <v>7</v>
      </c>
      <c r="D1" s="9" t="s">
        <v>8</v>
      </c>
      <c r="F1" s="17" t="s">
        <v>10</v>
      </c>
    </row>
    <row r="2" spans="1:6" x14ac:dyDescent="0.35">
      <c r="B2" s="9"/>
      <c r="C2" s="9"/>
      <c r="D2" s="9"/>
      <c r="F2" s="17"/>
    </row>
    <row r="3" spans="1:6" x14ac:dyDescent="0.35">
      <c r="A3" s="9" t="s">
        <v>0</v>
      </c>
      <c r="B3" s="9"/>
      <c r="C3" s="9"/>
      <c r="D3" s="9"/>
      <c r="F3" s="22" t="s">
        <v>35</v>
      </c>
    </row>
    <row r="4" spans="1:6" x14ac:dyDescent="0.35">
      <c r="A4" s="1" t="s">
        <v>4</v>
      </c>
      <c r="B4" s="10">
        <v>439.36</v>
      </c>
      <c r="C4" s="2"/>
      <c r="D4" s="10">
        <f>IF(C4="",B4,C4)</f>
        <v>439.36</v>
      </c>
      <c r="F4" s="22"/>
    </row>
    <row r="5" spans="1:6" x14ac:dyDescent="0.35">
      <c r="A5" s="1" t="s">
        <v>5</v>
      </c>
      <c r="B5" s="10">
        <v>207.51</v>
      </c>
      <c r="C5" s="2"/>
      <c r="D5" s="10">
        <f t="shared" ref="D5:D8" si="0">IF(C5="",B5,C5)</f>
        <v>207.51</v>
      </c>
      <c r="F5" s="22"/>
    </row>
    <row r="6" spans="1:6" x14ac:dyDescent="0.35">
      <c r="A6" s="1" t="s">
        <v>1</v>
      </c>
      <c r="B6" s="10">
        <v>208.55</v>
      </c>
      <c r="C6" s="2"/>
      <c r="D6" s="10">
        <f t="shared" si="0"/>
        <v>208.55</v>
      </c>
      <c r="F6" s="22"/>
    </row>
    <row r="7" spans="1:6" x14ac:dyDescent="0.35">
      <c r="A7" s="1" t="s">
        <v>2</v>
      </c>
      <c r="B7" s="10">
        <v>148.21</v>
      </c>
      <c r="C7" s="2"/>
      <c r="D7" s="10">
        <f t="shared" si="0"/>
        <v>148.21</v>
      </c>
      <c r="F7" s="22"/>
    </row>
    <row r="8" spans="1:6" x14ac:dyDescent="0.35">
      <c r="A8" s="1" t="s">
        <v>3</v>
      </c>
      <c r="B8" s="10">
        <v>200.94</v>
      </c>
      <c r="C8" s="2"/>
      <c r="D8" s="10">
        <f t="shared" si="0"/>
        <v>200.94</v>
      </c>
      <c r="F8" s="22"/>
    </row>
    <row r="9" spans="1:6" x14ac:dyDescent="0.35">
      <c r="A9" s="1" t="s">
        <v>9</v>
      </c>
      <c r="B9" s="10">
        <f>SUM(B4:B8)</f>
        <v>1204.5700000000002</v>
      </c>
      <c r="C9" s="3"/>
      <c r="D9" s="10">
        <f>IF(C9="",SUM(D4:D8),C9)</f>
        <v>1204.5700000000002</v>
      </c>
      <c r="F9" s="22"/>
    </row>
    <row r="11" spans="1:6" x14ac:dyDescent="0.35">
      <c r="A11" s="9" t="s">
        <v>11</v>
      </c>
      <c r="F11" s="22" t="s">
        <v>51</v>
      </c>
    </row>
    <row r="12" spans="1:6" x14ac:dyDescent="0.35">
      <c r="A12" s="1" t="s">
        <v>12</v>
      </c>
      <c r="B12" s="10">
        <v>210.03</v>
      </c>
      <c r="C12" s="3"/>
      <c r="D12" s="10">
        <f>IF(C12="",B12,C12)</f>
        <v>210.03</v>
      </c>
      <c r="F12" s="22"/>
    </row>
    <row r="13" spans="1:6" x14ac:dyDescent="0.35">
      <c r="A13" s="1" t="s">
        <v>14</v>
      </c>
      <c r="B13" s="1" t="s">
        <v>13</v>
      </c>
      <c r="C13" s="4"/>
      <c r="D13" s="11" t="str">
        <f>IF(C13="","",C13)</f>
        <v/>
      </c>
      <c r="F13" s="22"/>
    </row>
    <row r="14" spans="1:6" x14ac:dyDescent="0.35">
      <c r="A14" s="1" t="s">
        <v>15</v>
      </c>
      <c r="B14" s="10">
        <f>B12</f>
        <v>210.03</v>
      </c>
      <c r="C14" s="1" t="s">
        <v>13</v>
      </c>
      <c r="D14" s="10">
        <f>IF(C13="",D12,C13*D9)</f>
        <v>210.03</v>
      </c>
      <c r="F14" s="22"/>
    </row>
    <row r="16" spans="1:6" x14ac:dyDescent="0.35">
      <c r="A16" s="9" t="s">
        <v>52</v>
      </c>
      <c r="F16" s="22" t="s">
        <v>55</v>
      </c>
    </row>
    <row r="17" spans="1:7" x14ac:dyDescent="0.35">
      <c r="A17" s="1" t="s">
        <v>45</v>
      </c>
      <c r="B17" s="11">
        <v>0.46</v>
      </c>
      <c r="C17" s="4"/>
      <c r="D17" s="11">
        <f>IF(C17="",B17,C17)</f>
        <v>0.46</v>
      </c>
      <c r="F17" s="22"/>
    </row>
    <row r="18" spans="1:7" x14ac:dyDescent="0.35">
      <c r="A18" s="1" t="s">
        <v>33</v>
      </c>
      <c r="B18" s="11">
        <v>0.49</v>
      </c>
      <c r="C18" s="4"/>
      <c r="D18" s="11">
        <f>IF(C18="",B18,C18)</f>
        <v>0.49</v>
      </c>
      <c r="F18" s="22"/>
    </row>
    <row r="19" spans="1:7" x14ac:dyDescent="0.35">
      <c r="A19" s="1" t="s">
        <v>17</v>
      </c>
      <c r="B19" s="11">
        <f>B17*B18</f>
        <v>0.22540000000000002</v>
      </c>
      <c r="C19" s="4"/>
      <c r="D19" s="11">
        <f>IF(C19="",D17*D18,C19)</f>
        <v>0.22540000000000002</v>
      </c>
      <c r="F19" s="22"/>
    </row>
    <row r="21" spans="1:7" x14ac:dyDescent="0.35">
      <c r="A21" s="9" t="s">
        <v>16</v>
      </c>
      <c r="F21" s="22" t="s">
        <v>53</v>
      </c>
    </row>
    <row r="22" spans="1:7" x14ac:dyDescent="0.35">
      <c r="A22" s="1" t="s">
        <v>46</v>
      </c>
      <c r="B22" s="10">
        <v>3500</v>
      </c>
      <c r="C22" s="2"/>
      <c r="D22" s="10">
        <f t="shared" ref="D22:D23" si="1">IF(C22="",B22,C22)</f>
        <v>3500</v>
      </c>
      <c r="F22" s="22"/>
    </row>
    <row r="23" spans="1:7" x14ac:dyDescent="0.35">
      <c r="A23" s="1" t="s">
        <v>18</v>
      </c>
      <c r="B23" s="12">
        <v>1.2</v>
      </c>
      <c r="C23" s="5"/>
      <c r="D23" s="12">
        <f t="shared" si="1"/>
        <v>1.2</v>
      </c>
      <c r="F23" s="22"/>
    </row>
    <row r="24" spans="1:7" x14ac:dyDescent="0.35">
      <c r="A24" s="1" t="s">
        <v>19</v>
      </c>
      <c r="B24" s="10">
        <f>B22*B23</f>
        <v>4200</v>
      </c>
      <c r="C24" s="2"/>
      <c r="D24" s="10">
        <f>IF(C24="",D22*D23,C24)</f>
        <v>4200</v>
      </c>
      <c r="F24" s="22"/>
    </row>
    <row r="25" spans="1:7" x14ac:dyDescent="0.35">
      <c r="A25" s="1" t="s">
        <v>47</v>
      </c>
      <c r="B25" s="10">
        <f>B24*B19</f>
        <v>946.68000000000006</v>
      </c>
      <c r="C25" s="1" t="s">
        <v>13</v>
      </c>
      <c r="D25" s="10">
        <f>D19*D24</f>
        <v>946.68000000000006</v>
      </c>
      <c r="F25" s="22"/>
    </row>
    <row r="27" spans="1:7" x14ac:dyDescent="0.35">
      <c r="A27" s="9" t="s">
        <v>36</v>
      </c>
      <c r="F27" s="22" t="s">
        <v>54</v>
      </c>
    </row>
    <row r="28" spans="1:7" x14ac:dyDescent="0.35">
      <c r="A28" s="1" t="s">
        <v>48</v>
      </c>
      <c r="B28" s="12">
        <v>0</v>
      </c>
      <c r="C28" s="3"/>
      <c r="D28" s="12">
        <f t="shared" ref="D28:D29" si="2">IF(C28="",B28,C28)</f>
        <v>0</v>
      </c>
      <c r="F28" s="22"/>
    </row>
    <row r="29" spans="1:7" x14ac:dyDescent="0.35">
      <c r="A29" s="1" t="s">
        <v>27</v>
      </c>
      <c r="B29" s="10">
        <v>25760</v>
      </c>
      <c r="C29" s="3"/>
      <c r="D29" s="10">
        <f t="shared" si="2"/>
        <v>25760</v>
      </c>
      <c r="F29" s="22"/>
    </row>
    <row r="30" spans="1:7" x14ac:dyDescent="0.35">
      <c r="A30" s="1" t="s">
        <v>28</v>
      </c>
      <c r="B30" s="10">
        <f>B28*B29/12</f>
        <v>0</v>
      </c>
      <c r="C30" s="1" t="s">
        <v>13</v>
      </c>
      <c r="D30" s="10">
        <f>D29*D28/12</f>
        <v>0</v>
      </c>
      <c r="F30" s="22"/>
    </row>
    <row r="32" spans="1:7" x14ac:dyDescent="0.35">
      <c r="A32" s="9" t="s">
        <v>20</v>
      </c>
      <c r="F32" s="22" t="s">
        <v>58</v>
      </c>
      <c r="G32" s="20" t="s">
        <v>56</v>
      </c>
    </row>
    <row r="33" spans="1:7" x14ac:dyDescent="0.35">
      <c r="A33" s="1" t="s">
        <v>49</v>
      </c>
      <c r="B33" s="13">
        <v>1.25</v>
      </c>
      <c r="C33" s="6"/>
      <c r="D33" s="13">
        <f t="shared" ref="D33:D34" si="3">IF(C33="",B33,C33)</f>
        <v>1.25</v>
      </c>
      <c r="F33" s="22"/>
      <c r="G33" s="21"/>
    </row>
    <row r="34" spans="1:7" x14ac:dyDescent="0.35">
      <c r="A34" s="1" t="s">
        <v>25</v>
      </c>
      <c r="B34" s="13">
        <v>3.25</v>
      </c>
      <c r="C34" s="5"/>
      <c r="D34" s="13">
        <f t="shared" si="3"/>
        <v>3.25</v>
      </c>
      <c r="F34" s="22"/>
      <c r="G34" s="21"/>
    </row>
    <row r="35" spans="1:7" x14ac:dyDescent="0.35">
      <c r="A35" s="1" t="s">
        <v>24</v>
      </c>
      <c r="B35" s="10">
        <f>((B34*B33)-B34)*(B22*B23*B19/B34)</f>
        <v>236.67000000000002</v>
      </c>
      <c r="C35" s="1" t="s">
        <v>13</v>
      </c>
      <c r="D35" s="10">
        <f>((D34*D33)-D34)*(D22*D23*D19/D34)</f>
        <v>236.67000000000002</v>
      </c>
      <c r="F35" s="22"/>
      <c r="G35" s="21"/>
    </row>
    <row r="36" spans="1:7" x14ac:dyDescent="0.35">
      <c r="F36" s="23"/>
      <c r="G36" s="21"/>
    </row>
    <row r="37" spans="1:7" x14ac:dyDescent="0.35">
      <c r="A37" s="9" t="s">
        <v>37</v>
      </c>
    </row>
    <row r="38" spans="1:7" x14ac:dyDescent="0.35">
      <c r="A38" s="1" t="s">
        <v>38</v>
      </c>
      <c r="B38" s="11">
        <v>0.71</v>
      </c>
      <c r="C38" s="4"/>
      <c r="D38" s="11">
        <f>IF(C38="",B38,C38)</f>
        <v>0.71</v>
      </c>
      <c r="F38" s="22" t="s">
        <v>57</v>
      </c>
    </row>
    <row r="39" spans="1:7" x14ac:dyDescent="0.35">
      <c r="A39" s="1" t="s">
        <v>39</v>
      </c>
      <c r="B39" s="14">
        <v>6.7000000000000004E-2</v>
      </c>
      <c r="C39" s="7"/>
      <c r="D39" s="14">
        <f>IF(C39="",B39,C39)</f>
        <v>6.7000000000000004E-2</v>
      </c>
      <c r="F39" s="22"/>
    </row>
    <row r="40" spans="1:7" x14ac:dyDescent="0.35">
      <c r="A40" s="1" t="s">
        <v>40</v>
      </c>
      <c r="B40" s="11">
        <v>0.43</v>
      </c>
      <c r="C40" s="4"/>
      <c r="D40" s="11">
        <f>IF(C40="",B40,C40)</f>
        <v>0.43</v>
      </c>
      <c r="F40" s="22"/>
    </row>
    <row r="41" spans="1:7" x14ac:dyDescent="0.35">
      <c r="A41" s="1" t="s">
        <v>50</v>
      </c>
      <c r="B41" s="10">
        <v>25760</v>
      </c>
      <c r="C41" s="5"/>
      <c r="D41" s="10">
        <f t="shared" ref="D41" si="4">IF(C41="",B41,C41)</f>
        <v>25760</v>
      </c>
      <c r="F41" s="22"/>
    </row>
    <row r="42" spans="1:7" x14ac:dyDescent="0.35">
      <c r="A42" s="1" t="s">
        <v>41</v>
      </c>
      <c r="B42" s="10">
        <f>B17*B34*B38*B39*B40*B41</f>
        <v>787.75044711999999</v>
      </c>
      <c r="C42" s="1" t="s">
        <v>13</v>
      </c>
      <c r="D42" s="10">
        <f>D17*D34*D38*D39*D40*D41</f>
        <v>787.75044711999999</v>
      </c>
      <c r="F42" s="22"/>
    </row>
    <row r="44" spans="1:7" x14ac:dyDescent="0.35">
      <c r="A44" s="9" t="s">
        <v>29</v>
      </c>
      <c r="C44" s="15"/>
      <c r="F44" s="22" t="s">
        <v>59</v>
      </c>
    </row>
    <row r="45" spans="1:7" x14ac:dyDescent="0.35">
      <c r="A45" s="1" t="s">
        <v>50</v>
      </c>
      <c r="B45" s="10">
        <v>25760</v>
      </c>
      <c r="C45" s="5"/>
      <c r="D45" s="10">
        <f t="shared" ref="D45" si="5">IF(C45="",B45,C45)</f>
        <v>25760</v>
      </c>
      <c r="F45" s="22"/>
    </row>
    <row r="46" spans="1:7" x14ac:dyDescent="0.35">
      <c r="A46" s="1" t="s">
        <v>30</v>
      </c>
      <c r="B46" s="14">
        <v>0</v>
      </c>
      <c r="C46" s="7"/>
      <c r="D46" s="14">
        <f>IF(C46="",B46,C46)</f>
        <v>0</v>
      </c>
      <c r="F46" s="22"/>
    </row>
    <row r="47" spans="1:7" x14ac:dyDescent="0.35">
      <c r="A47" s="1" t="s">
        <v>32</v>
      </c>
      <c r="B47" s="12">
        <v>2</v>
      </c>
      <c r="C47" s="5"/>
      <c r="D47" s="12">
        <f>IF(C47="",B47,C47)</f>
        <v>2</v>
      </c>
      <c r="F47" s="22"/>
    </row>
    <row r="48" spans="1:7" x14ac:dyDescent="0.35">
      <c r="A48" s="1" t="s">
        <v>31</v>
      </c>
      <c r="B48" s="10">
        <f>(B47/12)*B46*B45</f>
        <v>0</v>
      </c>
      <c r="C48" s="1" t="s">
        <v>13</v>
      </c>
      <c r="D48" s="10">
        <f>(D47/12)*D46*D45</f>
        <v>0</v>
      </c>
      <c r="F48" s="22"/>
    </row>
    <row r="50" spans="1:4" x14ac:dyDescent="0.35">
      <c r="A50" s="9" t="s">
        <v>23</v>
      </c>
      <c r="B50" s="16">
        <f>(B12+B25+B30+B35+B42+B48)/B9</f>
        <v>1.8107129076101844</v>
      </c>
      <c r="D50" s="16">
        <f>(D14+D25+D30+D35+D42+D48)/D9</f>
        <v>1.8107129076101844</v>
      </c>
    </row>
    <row r="54" spans="1:4" x14ac:dyDescent="0.35">
      <c r="D54" s="15"/>
    </row>
  </sheetData>
  <sheetProtection algorithmName="SHA-512" hashValue="Dc+Q+PmO4IZUDaRg1iDYwXJqUQY6ZieKdKng1MzWOcGbYjQ93Qa27I4TmwNzqujrxN8M5H+R921NJeYtYKASbQ==" saltValue="JEtPRgOjjJHGKR0sviUtUA==" spinCount="100000" sheet="1" selectLockedCells="1"/>
  <mergeCells count="9">
    <mergeCell ref="G32:G36"/>
    <mergeCell ref="F44:F48"/>
    <mergeCell ref="F38:F42"/>
    <mergeCell ref="F3:F9"/>
    <mergeCell ref="F11:F14"/>
    <mergeCell ref="F16:F19"/>
    <mergeCell ref="F21:F25"/>
    <mergeCell ref="F27:F30"/>
    <mergeCell ref="F32:F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69BD-D072-469E-A075-B041CE10D2CA}">
  <dimension ref="A1:D13"/>
  <sheetViews>
    <sheetView zoomScale="90" zoomScaleNormal="90" workbookViewId="0">
      <selection activeCell="C13" sqref="B13:C13"/>
    </sheetView>
  </sheetViews>
  <sheetFormatPr defaultRowHeight="14.5" x14ac:dyDescent="0.35"/>
  <cols>
    <col min="1" max="1" width="43.453125" bestFit="1" customWidth="1"/>
  </cols>
  <sheetData>
    <row r="1" spans="1:4" x14ac:dyDescent="0.35">
      <c r="B1" s="1" t="s">
        <v>44</v>
      </c>
      <c r="C1" s="1" t="s">
        <v>21</v>
      </c>
    </row>
    <row r="2" spans="1:4" x14ac:dyDescent="0.35">
      <c r="A2" s="1" t="s">
        <v>4</v>
      </c>
      <c r="B2" s="8"/>
      <c r="C2" s="8">
        <f>Calculations!D4</f>
        <v>439.36</v>
      </c>
      <c r="D2" s="19"/>
    </row>
    <row r="3" spans="1:4" x14ac:dyDescent="0.35">
      <c r="A3" s="1" t="s">
        <v>5</v>
      </c>
      <c r="B3" s="8"/>
      <c r="C3" s="8">
        <f>Calculations!D5</f>
        <v>207.51</v>
      </c>
      <c r="D3" s="19"/>
    </row>
    <row r="4" spans="1:4" x14ac:dyDescent="0.35">
      <c r="A4" s="1" t="s">
        <v>1</v>
      </c>
      <c r="B4" s="8"/>
      <c r="C4" s="8">
        <f>Calculations!D6</f>
        <v>208.55</v>
      </c>
      <c r="D4" s="19"/>
    </row>
    <row r="5" spans="1:4" x14ac:dyDescent="0.35">
      <c r="A5" s="1" t="s">
        <v>2</v>
      </c>
      <c r="B5" s="8"/>
      <c r="C5" s="8">
        <f>Calculations!D7</f>
        <v>148.21</v>
      </c>
      <c r="D5" s="19"/>
    </row>
    <row r="6" spans="1:4" x14ac:dyDescent="0.35">
      <c r="A6" s="1" t="s">
        <v>3</v>
      </c>
      <c r="B6" s="8"/>
      <c r="C6" s="8">
        <f>Calculations!D8</f>
        <v>200.94</v>
      </c>
      <c r="D6" s="19"/>
    </row>
    <row r="7" spans="1:4" x14ac:dyDescent="0.35">
      <c r="A7" s="1" t="s">
        <v>22</v>
      </c>
      <c r="B7" s="8">
        <f>Calculations!D14</f>
        <v>210.03</v>
      </c>
      <c r="C7" s="8"/>
    </row>
    <row r="8" spans="1:4" x14ac:dyDescent="0.35">
      <c r="A8" s="1" t="s">
        <v>26</v>
      </c>
      <c r="B8" s="8">
        <f>Calculations!D25</f>
        <v>946.68000000000006</v>
      </c>
      <c r="C8" s="8"/>
    </row>
    <row r="9" spans="1:4" hidden="1" x14ac:dyDescent="0.35">
      <c r="A9" s="1" t="s">
        <v>42</v>
      </c>
      <c r="B9" s="8"/>
      <c r="C9" s="8">
        <f>Calculations!D30</f>
        <v>0</v>
      </c>
    </row>
    <row r="10" spans="1:4" x14ac:dyDescent="0.35">
      <c r="A10" s="1" t="s">
        <v>34</v>
      </c>
      <c r="B10" s="8">
        <f>Calculations!D35</f>
        <v>236.67000000000002</v>
      </c>
      <c r="C10" s="8"/>
    </row>
    <row r="11" spans="1:4" x14ac:dyDescent="0.35">
      <c r="A11" s="1" t="s">
        <v>43</v>
      </c>
      <c r="B11" s="8">
        <f>Calculations!D42</f>
        <v>787.75044711999999</v>
      </c>
      <c r="C11" s="8"/>
    </row>
    <row r="12" spans="1:4" hidden="1" x14ac:dyDescent="0.35">
      <c r="A12" s="1" t="s">
        <v>29</v>
      </c>
      <c r="C12">
        <f>Calculations!D48</f>
        <v>0</v>
      </c>
    </row>
    <row r="13" spans="1:4" x14ac:dyDescent="0.35">
      <c r="B13" s="8"/>
      <c r="C13" s="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Indexed" ma:contentTypeID="0x0101005349523CC1896445A8482293E4E1B23E01007B4796EE8ADD694E85BBE9665FE3AA92" ma:contentTypeVersion="16" ma:contentTypeDescription="" ma:contentTypeScope="" ma:versionID="068c1da58e33a0061239b558bc7ca5d1">
  <xsd:schema xmlns:xsd="http://www.w3.org/2001/XMLSchema" xmlns:xs="http://www.w3.org/2001/XMLSchema" xmlns:p="http://schemas.microsoft.com/office/2006/metadata/properties" xmlns:ns2="b2ee2435-268c-497f-8d3e-cec60d8d0625" targetNamespace="http://schemas.microsoft.com/office/2006/metadata/properties" ma:root="true" ma:fieldsID="5beb6efa4dd4d803ee4e1d264d08579b" ns2:_="">
    <xsd:import namespace="b2ee2435-268c-497f-8d3e-cec60d8d0625"/>
    <xsd:element name="properties">
      <xsd:complexType>
        <xsd:sequence>
          <xsd:element name="documentManagement">
            <xsd:complexType>
              <xsd:all>
                <xsd:element ref="ns2:Trust" minOccurs="0"/>
                <xsd:element ref="ns2:DocumentType" minOccurs="0"/>
                <xsd:element ref="ns2:DocumentDate" minOccurs="0"/>
                <xsd:element ref="ns2:DocumentDescription" minOccurs="0"/>
                <xsd:element ref="ns2:DocumentComments" minOccurs="0"/>
                <xsd:element ref="ns2:RelatedEmail" minOccurs="0"/>
                <xsd:element ref="ns2:FromIndexerChoice" minOccurs="0"/>
                <xsd:element ref="ns2:FromEgami" minOccurs="0"/>
                <xsd:element ref="ns2:Scann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e2435-268c-497f-8d3e-cec60d8d0625" elementFormDefault="qualified">
    <xsd:import namespace="http://schemas.microsoft.com/office/2006/documentManagement/types"/>
    <xsd:import namespace="http://schemas.microsoft.com/office/infopath/2007/PartnerControls"/>
    <xsd:element name="Trust" ma:index="2" nillable="true" ma:displayName="Trust" ma:format="Dropdown" ma:internalName="Trust">
      <xsd:simpleType>
        <xsd:restriction base="dms:Choice">
          <xsd:enumeration value="Alan &amp; Babette Sainsbury Charitable Fund"/>
          <xsd:enumeration value="Ashden Awards"/>
          <xsd:enumeration value="Ashden Trust"/>
          <xsd:enumeration value="Elizabeth Clark Charitable Trust"/>
          <xsd:enumeration value="Gatsby Africa"/>
          <xsd:enumeration value="Gatsby Charitable Foundation"/>
          <xsd:enumeration value="Gatsby Education"/>
          <xsd:enumeration value="Glass-House Trust"/>
          <xsd:enumeration value="Headley Trust"/>
          <xsd:enumeration value="Indigo Trust"/>
          <xsd:enumeration value="J J Charitable Trust"/>
          <xsd:enumeration value="Jerusalem Productions Ltd"/>
          <xsd:enumeration value="Jerusalem Trust"/>
          <xsd:enumeration value="Kay Kendall Leukaemia Fund"/>
          <xsd:enumeration value="Linbury Trust"/>
          <xsd:enumeration value="Lisa Sainsbury"/>
          <xsd:enumeration value="Mark Leonard Trust"/>
          <xsd:enumeration value="Monument Historic Buildings Trust"/>
          <xsd:enumeration value="Monument Trust"/>
          <xsd:enumeration value="Museums &amp; Galleries for Headley"/>
          <xsd:enumeration value="Staples Trust"/>
          <xsd:enumeration value="Tedworth Charitable Trust"/>
          <xsd:enumeration value="The Woolbeding Charity"/>
          <xsd:enumeration value="Three Guineas Trust"/>
          <xsd:enumeration value="True Colours Trust"/>
          <xsd:enumeration value="Woodward Charitable Trust"/>
        </xsd:restriction>
      </xsd:simpleType>
    </xsd:element>
    <xsd:element name="DocumentType" ma:index="3" nillable="true" ma:displayName="Document Type" ma:format="Dropdown" ma:internalName="DocumentType">
      <xsd:simpleType>
        <xsd:restriction base="dms:Choice">
          <xsd:enumeration value="Finance: Accounts"/>
          <xsd:enumeration value="Finance: Admin"/>
          <xsd:enumeration value="Finance: Budget"/>
          <xsd:enumeration value="Finance: Capital Commitments"/>
          <xsd:enumeration value="Finance: Cash"/>
          <xsd:enumeration value="Finance: CCIP"/>
          <xsd:enumeration value="Finance: Ch Commission Return"/>
          <xsd:enumeration value="Finance: Charity Comm Corr"/>
          <xsd:enumeration value="Finance: Charity/Tax Return"/>
          <xsd:enumeration value="Finance: Cheque Request"/>
          <xsd:enumeration value="Finance: Companies Hse Return"/>
          <xsd:enumeration value="Finance: Corporation Tax"/>
          <xsd:enumeration value="Finance: Creditors"/>
          <xsd:enumeration value="Finance: Debtors/Income"/>
          <xsd:enumeration value="Finance: Deed of Appointment"/>
          <xsd:enumeration value="Finance: Deed of Gift"/>
          <xsd:enumeration value="Finance: Deed of Resignation"/>
          <xsd:enumeration value="Finance: Deed of Retirement"/>
          <xsd:enumeration value="Finance: Donations"/>
          <xsd:enumeration value="Finance: Fixed Assets"/>
          <xsd:enumeration value="Finance: Gift Aid"/>
          <xsd:enumeration value="Finance: Investments"/>
          <xsd:enumeration value="Finance: JS Share Move"/>
          <xsd:enumeration value="Finance: Memorandum &amp; Arts"/>
          <xsd:enumeration value="Finance: P + L Schedules"/>
          <xsd:enumeration value="Finance: P/Y Accounts"/>
          <xsd:enumeration value="Finance: Queries"/>
          <xsd:enumeration value="Finance: Resolutions"/>
          <xsd:enumeration value="Finance: Royalty Statements"/>
          <xsd:enumeration value="Finance: Salaries"/>
          <xsd:enumeration value="Finance: Shares Gift"/>
          <xsd:enumeration value="Finance: Spit B/S"/>
          <xsd:enumeration value="Finance: SSAF"/>
          <xsd:enumeration value="Finance: Statutory"/>
          <xsd:enumeration value="Finance: Summary"/>
          <xsd:enumeration value="Finance: Sundry"/>
          <xsd:enumeration value="Finance: TB/Audit trails"/>
          <xsd:enumeration value="Finance: Trust Deed"/>
          <xsd:enumeration value="Finance: Valuation Report"/>
          <xsd:enumeration value="Finance: Valuations"/>
          <xsd:enumeration value="General: Accounts"/>
          <xsd:enumeration value="General: Agenda"/>
          <xsd:enumeration value="General: Agenda Item"/>
          <xsd:enumeration value="General: Agenda Papers"/>
          <xsd:enumeration value="General: Application"/>
          <xsd:enumeration value="General: Award Letter"/>
          <xsd:enumeration value="General: Bundle"/>
          <xsd:enumeration value="General: Certificate"/>
          <xsd:enumeration value="General: Confirmation of Transfer"/>
          <xsd:enumeration value="General: Contract"/>
          <xsd:enumeration value="General: Email"/>
          <xsd:enumeration value="General: Email Attachment"/>
          <xsd:enumeration value="General: Email In"/>
          <xsd:enumeration value="General: Email Out"/>
          <xsd:enumeration value="General: Extract of Minute"/>
          <xsd:enumeration value="General: Fax In"/>
          <xsd:enumeration value="General: Fax Out"/>
          <xsd:enumeration value="General: File note"/>
          <xsd:enumeration value="General: Finance"/>
          <xsd:enumeration value="General: General"/>
          <xsd:enumeration value="General: Grant Acceptance"/>
          <xsd:enumeration value="General: Grant Input Form"/>
          <xsd:enumeration value="General: Invoice"/>
          <xsd:enumeration value="General: Lease Agreement"/>
          <xsd:enumeration value="General: Letter"/>
          <xsd:enumeration value="General: Letter Encl. Cheque"/>
          <xsd:enumeration value="General: Letter In"/>
          <xsd:enumeration value="General: Letter Out"/>
          <xsd:enumeration value="General: Manual"/>
          <xsd:enumeration value="General: Meeting"/>
          <xsd:enumeration value="General: Memo"/>
          <xsd:enumeration value="General: Minutes"/>
          <xsd:enumeration value="General: News Article"/>
          <xsd:enumeration value="General: Note"/>
          <xsd:enumeration value="General: Order"/>
          <xsd:enumeration value="General: Original Proposal"/>
          <xsd:enumeration value="General: Other"/>
          <xsd:enumeration value="General: Policy Document"/>
          <xsd:enumeration value="General: Presentation"/>
          <xsd:enumeration value="General: Progress Report"/>
          <xsd:enumeration value="General: Quote"/>
          <xsd:enumeration value="General: Receipt"/>
          <xsd:enumeration value="General: Registration Document"/>
          <xsd:enumeration value="General: Report"/>
          <xsd:enumeration value="General: Request for Info"/>
          <xsd:enumeration value="General: Request for Payment"/>
          <xsd:enumeration value="General: Research"/>
          <xsd:enumeration value="General: Spreadsheet"/>
          <xsd:enumeration value="General: Trustees Paper"/>
          <xsd:enumeration value="Personnel: Contract of Employment"/>
          <xsd:enumeration value="Personnel: CV"/>
          <xsd:enumeration value="Personnel: Email"/>
          <xsd:enumeration value="Personnel: Interview Assessment Form"/>
          <xsd:enumeration value="Personnel: Letters"/>
          <xsd:enumeration value="Personnel: Medical Screening"/>
          <xsd:enumeration value="Personnel: Offer Letter"/>
          <xsd:enumeration value="Personnel: Other"/>
          <xsd:enumeration value="Personnel: Recruitment Form"/>
          <xsd:enumeration value="Personnel: References"/>
        </xsd:restriction>
      </xsd:simpleType>
    </xsd:element>
    <xsd:element name="DocumentDate" ma:index="4" nillable="true" ma:displayName="Document Date" ma:default="[today]" ma:format="DateOnly" ma:internalName="DocumentDate">
      <xsd:simpleType>
        <xsd:restriction base="dms:DateTime"/>
      </xsd:simpleType>
    </xsd:element>
    <xsd:element name="DocumentDescription" ma:index="5" nillable="true" ma:displayName="Document Description" ma:internalName="DocumentDescription">
      <xsd:simpleType>
        <xsd:restriction base="dms:Text">
          <xsd:maxLength value="255"/>
        </xsd:restriction>
      </xsd:simpleType>
    </xsd:element>
    <xsd:element name="DocumentComments" ma:index="6" nillable="true" ma:displayName="Document Comments" ma:internalName="DocumentComments">
      <xsd:simpleType>
        <xsd:restriction base="dms:Note">
          <xsd:maxLength value="255"/>
        </xsd:restriction>
      </xsd:simpleType>
    </xsd:element>
    <xsd:element name="RelatedEmail" ma:index="7" nillable="true" ma:displayName="Related Email" ma:format="Hyperlink" ma:internalName="RelatedEmail">
      <xsd:complexType>
        <xsd:complexContent>
          <xsd:extension base="dms:URL">
            <xsd:sequence>
              <xsd:element name="Url" type="dms:ValidUrl" minOccurs="0" nillable="true"/>
              <xsd:element name="Description" type="xsd:string" nillable="true"/>
            </xsd:sequence>
          </xsd:extension>
        </xsd:complexContent>
      </xsd:complexType>
    </xsd:element>
    <xsd:element name="FromIndexerChoice" ma:index="8" nillable="true" ma:displayName="From Indexer?" ma:default="No" ma:format="Dropdown" ma:internalName="FromIndexerChoice">
      <xsd:simpleType>
        <xsd:restriction base="dms:Choice">
          <xsd:enumeration value="No"/>
          <xsd:enumeration value="Yes"/>
        </xsd:restriction>
      </xsd:simpleType>
    </xsd:element>
    <xsd:element name="FromEgami" ma:index="9" nillable="true" ma:displayName="From Egami?" ma:default="No" ma:format="Dropdown" ma:internalName="FromEgami">
      <xsd:simpleType>
        <xsd:restriction base="dms:Choice">
          <xsd:enumeration value="No"/>
          <xsd:enumeration value="Yes"/>
        </xsd:restriction>
      </xsd:simpleType>
    </xsd:element>
    <xsd:element name="ScannedDate" ma:index="10" nillable="true" ma:displayName="Scanned Date" ma:format="DateOnly" ma:internalName="Scanne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latedEmail xmlns="b2ee2435-268c-497f-8d3e-cec60d8d0625">
      <Url xsi:nil="true"/>
      <Description xsi:nil="true"/>
    </RelatedEmail>
    <Trust xmlns="b2ee2435-268c-497f-8d3e-cec60d8d0625" xsi:nil="true"/>
    <FromIndexerChoice xmlns="b2ee2435-268c-497f-8d3e-cec60d8d0625">No</FromIndexerChoice>
    <ScannedDate xmlns="b2ee2435-268c-497f-8d3e-cec60d8d0625" xsi:nil="true"/>
    <DocumentType xmlns="b2ee2435-268c-497f-8d3e-cec60d8d0625" xsi:nil="true"/>
    <DocumentDate xmlns="b2ee2435-268c-497f-8d3e-cec60d8d0625">2026-06-05T17:32:03+00:00</DocumentDate>
    <FromEgami xmlns="b2ee2435-268c-497f-8d3e-cec60d8d0625">No</FromEgami>
    <DocumentDescription xmlns="b2ee2435-268c-497f-8d3e-cec60d8d0625" xsi:nil="true"/>
    <DocumentComments xmlns="b2ee2435-268c-497f-8d3e-cec60d8d06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5c323eb9-42bf-4c5f-9fdb-2be1ed835cc9" ContentTypeId="0x0101005349523CC1896445A8482293E4E1B23E01" PreviousValue="false"/>
</file>

<file path=customXml/itemProps1.xml><?xml version="1.0" encoding="utf-8"?>
<ds:datastoreItem xmlns:ds="http://schemas.openxmlformats.org/officeDocument/2006/customXml" ds:itemID="{1452156B-B6FD-4B4E-A20F-C78614BF3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e2435-268c-497f-8d3e-cec60d8d0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A27B92-EE44-4D61-AF7C-73127FA38E15}">
  <ds:schemaRefs>
    <ds:schemaRef ds:uri="http://schemas.microsoft.com/office/2006/metadata/properties"/>
    <ds:schemaRef ds:uri="http://schemas.microsoft.com/office/infopath/2007/PartnerControls"/>
    <ds:schemaRef ds:uri="b2ee2435-268c-497f-8d3e-cec60d8d0625"/>
  </ds:schemaRefs>
</ds:datastoreItem>
</file>

<file path=customXml/itemProps3.xml><?xml version="1.0" encoding="utf-8"?>
<ds:datastoreItem xmlns:ds="http://schemas.openxmlformats.org/officeDocument/2006/customXml" ds:itemID="{43C7D5EC-101E-4EE4-9B09-48F73B53FF9D}">
  <ds:schemaRefs>
    <ds:schemaRef ds:uri="http://schemas.microsoft.com/sharepoint/v3/contenttype/forms"/>
  </ds:schemaRefs>
</ds:datastoreItem>
</file>

<file path=customXml/itemProps4.xml><?xml version="1.0" encoding="utf-8"?>
<ds:datastoreItem xmlns:ds="http://schemas.openxmlformats.org/officeDocument/2006/customXml" ds:itemID="{5D4EB4D0-22B8-4017-BF0E-A39A04ECE4D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Calculations</vt:lpstr>
      <vt:lpstr>Visualisation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Pink</dc:creator>
  <cp:lastModifiedBy>Claire Reynolds</cp:lastModifiedBy>
  <cp:lastPrinted>2026-06-05T08:47:23Z</cp:lastPrinted>
  <dcterms:created xsi:type="dcterms:W3CDTF">2026-04-21T09:18:35Z</dcterms:created>
  <dcterms:modified xsi:type="dcterms:W3CDTF">2026-06-05T17:36:50Z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0x0101005349523CC1896445A8482293E4E1B23E01007B4796EE8ADD694E85BBE9665FE3AA92</vt:lpwstr>
  </property>
</Properties>
</file>